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 ARTURO\Desktop\00 CALCULO Y OFER RAPIDAS PRESTADAS\"/>
    </mc:Choice>
  </mc:AlternateContent>
  <bookViews>
    <workbookView xWindow="0" yWindow="0" windowWidth="20490" windowHeight="7260" tabRatio="311"/>
  </bookViews>
  <sheets>
    <sheet name="Calculo" sheetId="1" r:id="rId1"/>
    <sheet name="T.Consumos" sheetId="2" r:id="rId2"/>
  </sheets>
  <definedNames>
    <definedName name="_xlnm.Print_Area" localSheetId="0">Calculo!$G$1:$L$59</definedName>
    <definedName name="RADIACION">Calculo!$O$41:$P$46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I14" i="1" s="1"/>
  <c r="AA110" i="1" l="1"/>
  <c r="AA109" i="1"/>
  <c r="AA108" i="1"/>
  <c r="AA107" i="1"/>
  <c r="AA104" i="1"/>
  <c r="AA103" i="1"/>
  <c r="AA102" i="1"/>
  <c r="AA101" i="1"/>
  <c r="AA98" i="1"/>
  <c r="AA96" i="1"/>
  <c r="AA95" i="1"/>
  <c r="AA92" i="1"/>
  <c r="AA91" i="1"/>
  <c r="AA90" i="1"/>
  <c r="AA89" i="1"/>
  <c r="AA87" i="1"/>
  <c r="AA86" i="1"/>
  <c r="AA85" i="1"/>
  <c r="AA84" i="1"/>
  <c r="AA80" i="1"/>
  <c r="AA79" i="1"/>
  <c r="AA78" i="1"/>
  <c r="V109" i="1" l="1"/>
  <c r="W109" i="1" s="1"/>
  <c r="V104" i="1"/>
  <c r="W104" i="1" s="1"/>
  <c r="U98" i="1"/>
  <c r="V98" i="1" s="1"/>
  <c r="V101" i="1"/>
  <c r="V96" i="1"/>
  <c r="W96" i="1" s="1"/>
  <c r="V95" i="1"/>
  <c r="V92" i="1"/>
  <c r="W92" i="1" s="1"/>
  <c r="V91" i="1"/>
  <c r="W91" i="1" s="1"/>
  <c r="V90" i="1"/>
  <c r="W90" i="1" s="1"/>
  <c r="V89" i="1"/>
  <c r="V87" i="1"/>
  <c r="W87" i="1" s="1"/>
  <c r="V86" i="1"/>
  <c r="W86" i="1" s="1"/>
  <c r="V85" i="1"/>
  <c r="W85" i="1" s="1"/>
  <c r="V84" i="1"/>
  <c r="V80" i="1"/>
  <c r="W80" i="1" s="1"/>
  <c r="V79" i="1"/>
  <c r="W79" i="1" s="1"/>
  <c r="V78" i="1"/>
  <c r="AA73" i="1"/>
  <c r="V73" i="1" s="1"/>
  <c r="W73" i="1" s="1"/>
  <c r="AA72" i="1"/>
  <c r="AA63" i="1"/>
  <c r="V103" i="1"/>
  <c r="W103" i="1" s="1"/>
  <c r="V102" i="1"/>
  <c r="W102" i="1" s="1"/>
  <c r="U82" i="1" l="1"/>
  <c r="U94" i="1"/>
  <c r="U77" i="1"/>
  <c r="W98" i="1"/>
  <c r="V117" i="1"/>
  <c r="W84" i="1"/>
  <c r="U83" i="1"/>
  <c r="W89" i="1"/>
  <c r="U88" i="1"/>
  <c r="W95" i="1"/>
  <c r="W78" i="1"/>
  <c r="W101" i="1"/>
  <c r="U100" i="1"/>
  <c r="V115" i="1"/>
  <c r="AA67" i="1"/>
  <c r="AA69" i="1"/>
  <c r="AB69" i="1" s="1"/>
  <c r="AB63" i="1"/>
  <c r="AB67" i="1" l="1"/>
  <c r="AA68" i="1"/>
  <c r="AB68" i="1" s="1"/>
  <c r="AA65" i="1" l="1"/>
  <c r="AB65" i="1" s="1"/>
  <c r="F30" i="2" l="1"/>
  <c r="G30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G31" i="2" l="1"/>
  <c r="O30" i="1"/>
  <c r="I30" i="1" s="1"/>
  <c r="U146" i="1" l="1"/>
  <c r="U143" i="1"/>
  <c r="U142" i="1"/>
  <c r="U141" i="1"/>
  <c r="U140" i="1"/>
  <c r="U139" i="1"/>
  <c r="U147" i="1" l="1"/>
  <c r="V110" i="1" l="1"/>
  <c r="W110" i="1" s="1"/>
  <c r="V72" i="1"/>
  <c r="AA66" i="1"/>
  <c r="AB66" i="1" s="1"/>
  <c r="AA64" i="1"/>
  <c r="AB64" i="1" s="1"/>
  <c r="W72" i="1" l="1"/>
  <c r="U71" i="1"/>
  <c r="S125" i="1"/>
  <c r="J16" i="1"/>
  <c r="I46" i="1" l="1"/>
  <c r="I44" i="1"/>
  <c r="I26" i="1"/>
  <c r="E26" i="1" s="1"/>
  <c r="F35" i="1" l="1"/>
  <c r="F38" i="1" s="1"/>
  <c r="I38" i="1" s="1"/>
  <c r="K38" i="1" l="1"/>
  <c r="S67" i="1" s="1"/>
  <c r="AG67" i="1" s="1"/>
  <c r="AH67" i="1" s="1"/>
  <c r="V67" i="1" s="1"/>
  <c r="W67" i="1" s="1"/>
  <c r="I40" i="1"/>
  <c r="S63" i="1" l="1"/>
  <c r="AG63" i="1" s="1"/>
  <c r="AH63" i="1" s="1"/>
  <c r="S69" i="1"/>
  <c r="AG69" i="1" s="1"/>
  <c r="AH69" i="1" s="1"/>
  <c r="V69" i="1" s="1"/>
  <c r="W69" i="1" s="1"/>
  <c r="S66" i="1"/>
  <c r="S65" i="1"/>
  <c r="S64" i="1"/>
  <c r="AG64" i="1" s="1"/>
  <c r="AH64" i="1" s="1"/>
  <c r="T64" i="1" s="1"/>
  <c r="S68" i="1"/>
  <c r="AG68" i="1" s="1"/>
  <c r="AH68" i="1" s="1"/>
  <c r="S62" i="1"/>
  <c r="R108" i="1"/>
  <c r="V108" i="1" s="1"/>
  <c r="W108" i="1" s="1"/>
  <c r="R107" i="1"/>
  <c r="V107" i="1" s="1"/>
  <c r="T63" i="1" l="1"/>
  <c r="V63" i="1" s="1"/>
  <c r="W63" i="1" s="1"/>
  <c r="U106" i="1"/>
  <c r="V116" i="1"/>
  <c r="W107" i="1"/>
  <c r="AG65" i="1"/>
  <c r="AH65" i="1" s="1"/>
  <c r="V65" i="1" s="1"/>
  <c r="W65" i="1" s="1"/>
  <c r="AG66" i="1"/>
  <c r="AH66" i="1" s="1"/>
  <c r="V68" i="1"/>
  <c r="W68" i="1" s="1"/>
  <c r="AG62" i="1"/>
  <c r="AH62" i="1" s="1"/>
  <c r="V66" i="1" l="1"/>
  <c r="W66" i="1" s="1"/>
  <c r="L40" i="1"/>
  <c r="V64" i="1"/>
  <c r="W64" i="1" s="1"/>
  <c r="L39" i="1"/>
  <c r="Z62" i="1" l="1"/>
  <c r="AA62" i="1" s="1"/>
  <c r="AB62" i="1" l="1"/>
  <c r="V62" i="1"/>
  <c r="W120" i="1" s="1"/>
  <c r="Y121" i="1" l="1"/>
  <c r="W62" i="1"/>
  <c r="V121" i="1" s="1"/>
  <c r="V114" i="1"/>
  <c r="V120" i="1" s="1"/>
  <c r="I42" i="1" l="1"/>
  <c r="M37" i="1" s="1"/>
  <c r="U119" i="1" l="1"/>
  <c r="V122" i="1"/>
</calcChain>
</file>

<file path=xl/sharedStrings.xml><?xml version="1.0" encoding="utf-8"?>
<sst xmlns="http://schemas.openxmlformats.org/spreadsheetml/2006/main" count="271" uniqueCount="191">
  <si>
    <t>Recibo mensual (COP)</t>
  </si>
  <si>
    <t>Seleccione su ubicación</t>
  </si>
  <si>
    <t>Valor de su nueva factura de energía: </t>
  </si>
  <si>
    <t>Ahorro de CO2 Anual: </t>
  </si>
  <si>
    <t>RESULTADOS ESTIMADOS</t>
  </si>
  <si>
    <t>Andina</t>
  </si>
  <si>
    <t>Amazonía</t>
  </si>
  <si>
    <t>Costa Pacifica</t>
  </si>
  <si>
    <t>Guajira</t>
  </si>
  <si>
    <t>Orinoquía</t>
  </si>
  <si>
    <t>$</t>
  </si>
  <si>
    <t>kWh/m2</t>
  </si>
  <si>
    <t>(kWh/mes)</t>
  </si>
  <si>
    <t>%</t>
  </si>
  <si>
    <t>DATOS ENTRADA</t>
  </si>
  <si>
    <t>IT</t>
  </si>
  <si>
    <t>Un</t>
  </si>
  <si>
    <t>Wp</t>
  </si>
  <si>
    <t>Ahorro deseado %</t>
  </si>
  <si>
    <t>Valor aproximado del proyecto: </t>
  </si>
  <si>
    <t>DATOS DE ENTRADA</t>
  </si>
  <si>
    <t>Numero de Paneles Solares   ( Wp)</t>
  </si>
  <si>
    <t>Valor de tu factura actual de energía (COP$)</t>
  </si>
  <si>
    <t>Consumo medio de Energía   (kW/mes)</t>
  </si>
  <si>
    <t>CÁLCULO RÁPIDO DE TU PROYECTO</t>
  </si>
  <si>
    <t>DESCRIPCIÓN</t>
  </si>
  <si>
    <t>Costa Atlántica</t>
  </si>
  <si>
    <t xml:space="preserve"> </t>
  </si>
  <si>
    <t>Unid</t>
  </si>
  <si>
    <t>Descripción</t>
  </si>
  <si>
    <t>Potencia del sistema fotovoltaico (Formula): </t>
  </si>
  <si>
    <t>Zona</t>
  </si>
  <si>
    <t>https://www.youtube.com/watch?v=YldVbV_BB3Q</t>
  </si>
  <si>
    <t>SG</t>
  </si>
  <si>
    <t>Notas</t>
  </si>
  <si>
    <t>Proveedor</t>
  </si>
  <si>
    <t>SOLAIRE</t>
  </si>
  <si>
    <t>IVA</t>
  </si>
  <si>
    <t>Perdidas por sombreado</t>
  </si>
  <si>
    <t>Perdidas por desajustes</t>
  </si>
  <si>
    <t>Pérdidas por efecto de la temperatura</t>
  </si>
  <si>
    <t>Pérdidas en los circuitos de Continua</t>
  </si>
  <si>
    <t>Pérdidas en los Inversores</t>
  </si>
  <si>
    <t>Área necesaria (m2): </t>
  </si>
  <si>
    <t>Radiación</t>
  </si>
  <si>
    <t>Nota: Incluir solamente cuando se Inyecte Energ. a la red</t>
  </si>
  <si>
    <t>Perdidas por reflexión</t>
  </si>
  <si>
    <t>Ayudas para formulación del Excel: (BUSCARV) y Validación de Datos (ver en herramientas)</t>
  </si>
  <si>
    <t>Ahorro</t>
  </si>
  <si>
    <t xml:space="preserve">NOTAS:  </t>
  </si>
  <si>
    <t>Paneles                    Wp.</t>
  </si>
  <si>
    <t>Vr$ Total VENTA</t>
  </si>
  <si>
    <t>Fecha</t>
  </si>
  <si>
    <t>CANT</t>
  </si>
  <si>
    <t>Cant Wp</t>
  </si>
  <si>
    <t>COL$/USD</t>
  </si>
  <si>
    <t>PRESUPUESTO</t>
  </si>
  <si>
    <t>(Wp.T)</t>
  </si>
  <si>
    <t>Microinversores   1.500 Watios</t>
  </si>
  <si>
    <t>$/Kw</t>
  </si>
  <si>
    <t>Vr$ Consumo /mes</t>
  </si>
  <si>
    <t>MicroInv.</t>
  </si>
  <si>
    <t>Inversor</t>
  </si>
  <si>
    <t>Canalizaciones Cableado y Conex en DC</t>
  </si>
  <si>
    <t>Canalizaciones Cableado y Conex en AC</t>
  </si>
  <si>
    <t>Montaje de Paneles y Pruebas</t>
  </si>
  <si>
    <t>Contador bidireccional (No incluido)</t>
  </si>
  <si>
    <t xml:space="preserve">NO </t>
  </si>
  <si>
    <t>Fusible 15A Suntree 10X38 1000V</t>
  </si>
  <si>
    <t>Breaker DC 2P 550VDC 16A FEEO</t>
  </si>
  <si>
    <t>DPS FEEO 600VDC 20KA 2P</t>
  </si>
  <si>
    <t>Breaker Chint 2 Polo 40A</t>
  </si>
  <si>
    <t>Inversor  INV GROWATT MAC 15KTL3-XL 3 / 220Vac /3L+N+T</t>
  </si>
  <si>
    <t xml:space="preserve">Cuadro protecciones lado DC </t>
  </si>
  <si>
    <t xml:space="preserve">Cuadro protecciones lado AC </t>
  </si>
  <si>
    <t>Interruptor Diferencial Trif. 40A 30mA 4P A - ABB</t>
  </si>
  <si>
    <t>PROTECCIONES</t>
  </si>
  <si>
    <t>$Total</t>
  </si>
  <si>
    <t>Fecha 202111</t>
  </si>
  <si>
    <t>Paneles e Inversores y monitoreo</t>
  </si>
  <si>
    <t>Ventilador</t>
  </si>
  <si>
    <t>Eq. Sonido</t>
  </si>
  <si>
    <t>Carga Celular</t>
  </si>
  <si>
    <t>It</t>
  </si>
  <si>
    <t>Licuadora</t>
  </si>
  <si>
    <t>Abanico de Techo</t>
  </si>
  <si>
    <t>Greca Cafetera</t>
  </si>
  <si>
    <t>Microondas</t>
  </si>
  <si>
    <t>Plancha</t>
  </si>
  <si>
    <t>Nevera 10 pies</t>
  </si>
  <si>
    <t>Bombillos 10w</t>
  </si>
  <si>
    <t>Secador de Pelo</t>
  </si>
  <si>
    <t>Aire acondicionado</t>
  </si>
  <si>
    <t>Estufa Electric 2 Hornillas</t>
  </si>
  <si>
    <t>Computador</t>
  </si>
  <si>
    <t>Horas de Uso</t>
  </si>
  <si>
    <t>Televisor</t>
  </si>
  <si>
    <t>Calefacción</t>
  </si>
  <si>
    <t>Ducha Eléctrica</t>
  </si>
  <si>
    <t>Congelador</t>
  </si>
  <si>
    <t>Olla Eléctrica</t>
  </si>
  <si>
    <t>Watts</t>
  </si>
  <si>
    <t>Watts Total/mes</t>
  </si>
  <si>
    <t>Watts Total/dia</t>
  </si>
  <si>
    <t xml:space="preserve">Total Kw/mes  </t>
  </si>
  <si>
    <t>Vr.Col$ /Wp Instalación</t>
  </si>
  <si>
    <t>&lt;---  Potencia de la Instalación (KWp)</t>
  </si>
  <si>
    <t>Lavadora de Ropa</t>
  </si>
  <si>
    <t>CANTIDAD</t>
  </si>
  <si>
    <t>Jacuzzi</t>
  </si>
  <si>
    <t>Lava Vajilla</t>
  </si>
  <si>
    <t xml:space="preserve">       TABLA DE CONSUMOS</t>
  </si>
  <si>
    <t>Bomba Para extrac agua</t>
  </si>
  <si>
    <t>1HP = 0.7457 KW</t>
  </si>
  <si>
    <t>$Unit/W.Venta</t>
  </si>
  <si>
    <t>CANT. REDOND. A LA SUPER</t>
  </si>
  <si>
    <t>Inversor On Grid Fronius Primo UL 3.8-1 208-240</t>
  </si>
  <si>
    <t>Inversor On Grid Fronius Primo UL 5.0-1 208-240</t>
  </si>
  <si>
    <t>Microinversor QS1 split phase 1500W Apsystems</t>
  </si>
  <si>
    <t>Inversor On Grid Growatt MAC 15KTL3-XL</t>
  </si>
  <si>
    <t>https://autosolar.co/</t>
  </si>
  <si>
    <t>Cant EQ (Calculo menos 10%)</t>
  </si>
  <si>
    <t>Unit $/W Costo</t>
  </si>
  <si>
    <t>Inversor On Grid Fronius Primo UL 10.0-1 208-240</t>
  </si>
  <si>
    <t>RESULTADO ESTIMADO PRELIMINAR</t>
  </si>
  <si>
    <t xml:space="preserve">  NIT: 900 697 816-9</t>
  </si>
  <si>
    <t>www.mgsolary.com</t>
  </si>
  <si>
    <t>Watt/día</t>
  </si>
  <si>
    <t>450W - Panel Solar 24V Monocristalino PERC EcoGreen</t>
  </si>
  <si>
    <t>540W - Panel Solar 24V Monocristalino ATLAS</t>
  </si>
  <si>
    <t>AUTOSOLAR</t>
  </si>
  <si>
    <t>$Unit Costo EQ PROVEEDOR</t>
  </si>
  <si>
    <t>https://autosolar.co/inversores-solares-hibridos/inversor-hibrido-3000w-48v-voltronic-axpert-mks-zero-lv</t>
  </si>
  <si>
    <t>Inversor On Grid (Kw)</t>
  </si>
  <si>
    <t>Inversor On Grid  (Kw)</t>
  </si>
  <si>
    <t xml:space="preserve">Inversor Red Growatt MIN 3000TL-XE </t>
  </si>
  <si>
    <t>Vatimetro Trifásico Growatt TPM</t>
  </si>
  <si>
    <t>Cable Unifilar de 6 mm2 SOLAR PV 1,5kV Rojo</t>
  </si>
  <si>
    <t>Cable Unifilar de 6 mm2 SOLAR PV 1,5kV Negro</t>
  </si>
  <si>
    <t>Juego de conectores MC4 RCOL</t>
  </si>
  <si>
    <t>Breaker Steck 2 Polos 20A</t>
  </si>
  <si>
    <t>Interruptor Diferencial Trif. 50A 30mA 4P A - ABB</t>
  </si>
  <si>
    <t>Estructura Techo Metálico 2 Panel KH915 (ELES)</t>
  </si>
  <si>
    <t>Estructura Techo Metálico 3 Panel KH915 (ELES)</t>
  </si>
  <si>
    <t>Estudio de Conexión (Valor sujeto a la disponibilidad del transformador)</t>
  </si>
  <si>
    <t>Visita Técnica RETIE</t>
  </si>
  <si>
    <t>Certificación RETIE</t>
  </si>
  <si>
    <t>Diseño (Memorias de Cálculo y Planimetría)</t>
  </si>
  <si>
    <t>ml</t>
  </si>
  <si>
    <t>un</t>
  </si>
  <si>
    <t>sg</t>
  </si>
  <si>
    <t>Monitorización Growatt Shine Wifi-F</t>
  </si>
  <si>
    <t>$Unit VENTA EQ SIN IVA</t>
  </si>
  <si>
    <t>Cables, Estructuras, Protecciones.</t>
  </si>
  <si>
    <t>Canalizaciones y Montaje</t>
  </si>
  <si>
    <t>%IVA</t>
  </si>
  <si>
    <t>Rev. 202202</t>
  </si>
  <si>
    <t>1. En el Valor estimado inicial del proyecto no se Incluye el suministro del Contador bidireccional.</t>
  </si>
  <si>
    <t>* No está incluido el costo de envío de los equipos salvo se especifique en cotización.</t>
  </si>
  <si>
    <t>* La vigencia de ésta estimación está sujeta a la disponibilidad de los equipos.</t>
  </si>
  <si>
    <t>Vr$ TOTAL IVA</t>
  </si>
  <si>
    <t>* La cantidad de cable y canalizaciones varía en función de las medidas reales de la instalación.</t>
  </si>
  <si>
    <t>2. Garantía de los Paneles Solares 20 años</t>
  </si>
  <si>
    <t>3. Garantía de los Inversores, según fábrica</t>
  </si>
  <si>
    <t>MGSolary Energy - Medellín - Teléf.: (57) 314 431 0394 - 305 425 0604 - (57 4) 433 7221 - mgsolary@magaresgroup.com</t>
  </si>
  <si>
    <t>Control y Monitoreo</t>
  </si>
  <si>
    <t>Porta fusible 1000VDC Suntree 10X38</t>
  </si>
  <si>
    <t>Caja de Protección IP65 50x30x20</t>
  </si>
  <si>
    <t>Caja de Protección IP65 60x40x25</t>
  </si>
  <si>
    <t>V.Unit$ Proveedor</t>
  </si>
  <si>
    <t>Protecciones lado DC (Siystem 3KW)</t>
  </si>
  <si>
    <t>Cables DC - 6mm x17mt. y Conectores (System 3KW)</t>
  </si>
  <si>
    <t>Protecciones lado AC System 3KW)</t>
  </si>
  <si>
    <t>Estructura Techo Metálico 4P-  5 Panel KH915 (ELES)</t>
  </si>
  <si>
    <t>Tramites (UPME y Operador de Red - (System 3KW)</t>
  </si>
  <si>
    <t>Legalizacion UPME</t>
  </si>
  <si>
    <t>Montaje Y Pruebas System 4P . 3kw - On-Grid Conectado a Red</t>
  </si>
  <si>
    <t>Diseño</t>
  </si>
  <si>
    <t>Estudio de conexión y Certificación ante el OR</t>
  </si>
  <si>
    <t>Protecciones</t>
  </si>
  <si>
    <t>* No se encuentra incluido el costo de legalización y certificación de la Instalación ante el OR.</t>
  </si>
  <si>
    <t>VR$ TOTAL ANTES DE IVA - CON MONTAJE Y SIN LEGALIZACION ANTE EL OR</t>
  </si>
  <si>
    <r>
      <rPr>
        <u/>
        <sz val="11"/>
        <rFont val="Arial"/>
        <family val="2"/>
      </rPr>
      <t>Tipo de Diseño:</t>
    </r>
    <r>
      <rPr>
        <sz val="11"/>
        <rFont val="Arial"/>
        <family val="2"/>
      </rPr>
      <t xml:space="preserve"> </t>
    </r>
  </si>
  <si>
    <t xml:space="preserve">Dato de la Fórmula </t>
  </si>
  <si>
    <t>PERDIDAS (Dato de la formula )</t>
  </si>
  <si>
    <t>&lt;--- (Dato de la Fóermula)</t>
  </si>
  <si>
    <t>MGSolary es una marca de MagaresGroup S.A.S</t>
  </si>
  <si>
    <t>OFERTA PRELIMINAR SUMINISTRO SISTEMA PANELES SOLARES Nro.</t>
  </si>
  <si>
    <r>
      <rPr>
        <u/>
        <sz val="11"/>
        <rFont val="Arial"/>
        <family val="2"/>
      </rPr>
      <t>Características:</t>
    </r>
    <r>
      <rPr>
        <sz val="11"/>
        <rFont val="Arial"/>
        <family val="2"/>
      </rPr>
      <t xml:space="preserve"> Sistema conectado a red sin respaldo de baterías.</t>
    </r>
  </si>
  <si>
    <t xml:space="preserve">Cliente: Sr. </t>
  </si>
  <si>
    <r>
      <rPr>
        <u/>
        <sz val="11"/>
        <rFont val="Arial"/>
        <family val="2"/>
      </rPr>
      <t xml:space="preserve">Lugar y Fecha: 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</si>
</sst>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#,##0.0"/>
    <numFmt numFmtId="165" formatCode="&quot;$&quot;\ #,##0"/>
    <numFmt numFmtId="166" formatCode="0.0%"/>
    <numFmt numFmtId="167" formatCode="&quot;$&quot;\ #,##0.00"/>
  </numFmts>
  <fonts count="7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0"/>
      <color rgb="FF0066CC"/>
      <name val="Calibri"/>
      <family val="2"/>
      <scheme val="minor"/>
    </font>
    <font>
      <sz val="9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sz val="11"/>
      <color rgb="FF0066CC"/>
      <name val="Calibri"/>
      <family val="2"/>
      <scheme val="minor"/>
    </font>
    <font>
      <sz val="12"/>
      <color rgb="FF0066CC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66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3"/>
      <color rgb="FFFF0000"/>
      <name val="Arial"/>
      <family val="2"/>
    </font>
    <font>
      <sz val="9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rgb="FF0066CC"/>
      <name val="Arial"/>
      <family val="2"/>
    </font>
    <font>
      <b/>
      <sz val="11"/>
      <color rgb="FF0066CC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66CC"/>
      <name val="Arial"/>
      <family val="2"/>
    </font>
    <font>
      <sz val="11"/>
      <color rgb="FF0066CC"/>
      <name val="Arial"/>
      <family val="2"/>
    </font>
    <font>
      <b/>
      <sz val="11"/>
      <color theme="3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b/>
      <sz val="7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color rgb="FF000000"/>
      <name val="Arial"/>
      <family val="2"/>
    </font>
    <font>
      <sz val="13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2"/>
      <name val="Arial"/>
      <family val="2"/>
    </font>
    <font>
      <b/>
      <sz val="11"/>
      <color theme="10"/>
      <name val="Calibri"/>
      <family val="2"/>
      <scheme val="minor"/>
    </font>
    <font>
      <u/>
      <sz val="11"/>
      <name val="Arial"/>
      <family val="2"/>
    </font>
    <font>
      <b/>
      <sz val="12"/>
      <color rgb="FF0066CC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0"/>
      <color rgb="FF235889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ED490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4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0" borderId="0" xfId="0" applyFont="1"/>
    <xf numFmtId="0" fontId="1" fillId="0" borderId="2" xfId="0" applyFont="1" applyBorder="1" applyAlignment="1">
      <alignment vertical="center"/>
    </xf>
    <xf numFmtId="0" fontId="3" fillId="0" borderId="6" xfId="0" applyFont="1" applyBorder="1"/>
    <xf numFmtId="164" fontId="6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8" fillId="0" borderId="2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3" borderId="6" xfId="0" applyFont="1" applyFill="1" applyBorder="1"/>
    <xf numFmtId="9" fontId="3" fillId="0" borderId="6" xfId="0" applyNumberFormat="1" applyFont="1" applyBorder="1"/>
    <xf numFmtId="9" fontId="1" fillId="0" borderId="6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4" fillId="0" borderId="2" xfId="0" applyFont="1" applyBorder="1" applyAlignment="1">
      <alignment horizontal="left" vertical="center"/>
    </xf>
    <xf numFmtId="0" fontId="4" fillId="0" borderId="8" xfId="0" applyFont="1" applyBorder="1"/>
    <xf numFmtId="9" fontId="1" fillId="0" borderId="0" xfId="0" applyNumberFormat="1" applyFont="1" applyBorder="1"/>
    <xf numFmtId="0" fontId="1" fillId="0" borderId="0" xfId="0" applyFont="1" applyBorder="1"/>
    <xf numFmtId="0" fontId="9" fillId="3" borderId="0" xfId="0" applyFont="1" applyFill="1" applyBorder="1"/>
    <xf numFmtId="9" fontId="3" fillId="0" borderId="0" xfId="0" applyNumberFormat="1" applyFont="1" applyBorder="1"/>
    <xf numFmtId="0" fontId="12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/>
    <xf numFmtId="164" fontId="15" fillId="3" borderId="4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17" fillId="0" borderId="0" xfId="0" applyFont="1" applyBorder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25" fillId="0" borderId="1" xfId="0" applyFont="1" applyBorder="1"/>
    <xf numFmtId="164" fontId="25" fillId="3" borderId="4" xfId="0" applyNumberFormat="1" applyFont="1" applyFill="1" applyBorder="1" applyAlignment="1">
      <alignment horizontal="center"/>
    </xf>
    <xf numFmtId="0" fontId="27" fillId="0" borderId="0" xfId="0" applyFont="1"/>
    <xf numFmtId="0" fontId="20" fillId="0" borderId="0" xfId="0" applyFont="1"/>
    <xf numFmtId="0" fontId="28" fillId="0" borderId="0" xfId="0" applyFont="1"/>
    <xf numFmtId="0" fontId="29" fillId="0" borderId="1" xfId="0" applyFont="1" applyBorder="1" applyAlignment="1">
      <alignment horizontal="center" vertical="center"/>
    </xf>
    <xf numFmtId="0" fontId="29" fillId="0" borderId="11" xfId="0" applyFont="1" applyBorder="1"/>
    <xf numFmtId="0" fontId="29" fillId="0" borderId="1" xfId="0" applyFont="1" applyBorder="1" applyAlignment="1">
      <alignment vertical="center"/>
    </xf>
    <xf numFmtId="0" fontId="28" fillId="0" borderId="1" xfId="0" applyFont="1" applyBorder="1"/>
    <xf numFmtId="0" fontId="25" fillId="0" borderId="1" xfId="0" applyFont="1" applyBorder="1" applyAlignment="1">
      <alignment vertical="center"/>
    </xf>
    <xf numFmtId="2" fontId="30" fillId="0" borderId="3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/>
    <xf numFmtId="0" fontId="28" fillId="0" borderId="0" xfId="0" applyFont="1" applyBorder="1"/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3" fontId="25" fillId="3" borderId="1" xfId="0" applyNumberFormat="1" applyFont="1" applyFill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/>
    </xf>
    <xf numFmtId="9" fontId="28" fillId="0" borderId="1" xfId="0" applyNumberFormat="1" applyFont="1" applyBorder="1" applyAlignment="1">
      <alignment horizontal="center"/>
    </xf>
    <xf numFmtId="0" fontId="28" fillId="3" borderId="0" xfId="0" applyFont="1" applyFill="1" applyBorder="1"/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/>
    <xf numFmtId="164" fontId="25" fillId="3" borderId="6" xfId="0" applyNumberFormat="1" applyFont="1" applyFill="1" applyBorder="1"/>
    <xf numFmtId="164" fontId="25" fillId="3" borderId="6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41" fontId="28" fillId="0" borderId="0" xfId="1" applyFont="1"/>
    <xf numFmtId="0" fontId="29" fillId="0" borderId="0" xfId="0" applyFont="1" applyBorder="1"/>
    <xf numFmtId="2" fontId="30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33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9" fontId="25" fillId="0" borderId="1" xfId="0" applyNumberFormat="1" applyFont="1" applyBorder="1" applyAlignment="1">
      <alignment vertical="center"/>
    </xf>
    <xf numFmtId="0" fontId="25" fillId="3" borderId="8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3" fontId="30" fillId="3" borderId="13" xfId="0" applyNumberFormat="1" applyFont="1" applyFill="1" applyBorder="1" applyAlignment="1">
      <alignment horizontal="right" indent="2"/>
    </xf>
    <xf numFmtId="3" fontId="31" fillId="3" borderId="13" xfId="0" applyNumberFormat="1" applyFont="1" applyFill="1" applyBorder="1" applyAlignment="1">
      <alignment horizontal="right" indent="2"/>
    </xf>
    <xf numFmtId="164" fontId="25" fillId="3" borderId="6" xfId="0" applyNumberFormat="1" applyFont="1" applyFill="1" applyBorder="1" applyAlignment="1">
      <alignment horizontal="right" indent="2"/>
    </xf>
    <xf numFmtId="3" fontId="38" fillId="0" borderId="13" xfId="0" applyNumberFormat="1" applyFont="1" applyBorder="1" applyAlignment="1">
      <alignment horizontal="right" indent="2"/>
    </xf>
    <xf numFmtId="0" fontId="31" fillId="0" borderId="0" xfId="0" applyFont="1" applyAlignment="1">
      <alignment horizontal="right"/>
    </xf>
    <xf numFmtId="0" fontId="29" fillId="2" borderId="17" xfId="0" applyFont="1" applyFill="1" applyBorder="1" applyAlignment="1">
      <alignment horizontal="center" vertical="center"/>
    </xf>
    <xf numFmtId="3" fontId="31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3" fontId="31" fillId="3" borderId="0" xfId="0" applyNumberFormat="1" applyFont="1" applyFill="1" applyBorder="1" applyAlignment="1">
      <alignment horizontal="center"/>
    </xf>
    <xf numFmtId="3" fontId="38" fillId="3" borderId="13" xfId="0" applyNumberFormat="1" applyFont="1" applyFill="1" applyBorder="1" applyAlignment="1">
      <alignment horizontal="right" indent="2"/>
    </xf>
    <xf numFmtId="0" fontId="29" fillId="3" borderId="17" xfId="0" applyFont="1" applyFill="1" applyBorder="1" applyAlignment="1">
      <alignment horizontal="center" vertical="center"/>
    </xf>
    <xf numFmtId="0" fontId="0" fillId="0" borderId="1" xfId="0" applyBorder="1"/>
    <xf numFmtId="0" fontId="40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9" fontId="3" fillId="0" borderId="4" xfId="0" applyNumberFormat="1" applyFont="1" applyBorder="1" applyAlignment="1">
      <alignment vertical="center"/>
    </xf>
    <xf numFmtId="9" fontId="3" fillId="0" borderId="3" xfId="0" applyNumberFormat="1" applyFont="1" applyBorder="1" applyAlignment="1">
      <alignment vertical="center"/>
    </xf>
    <xf numFmtId="0" fontId="41" fillId="3" borderId="3" xfId="0" applyFont="1" applyFill="1" applyBorder="1" applyAlignment="1">
      <alignment vertical="center"/>
    </xf>
    <xf numFmtId="0" fontId="41" fillId="3" borderId="3" xfId="0" applyFont="1" applyFill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2" fontId="42" fillId="0" borderId="3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9" fontId="28" fillId="0" borderId="2" xfId="0" applyNumberFormat="1" applyFont="1" applyBorder="1" applyAlignment="1">
      <alignment vertical="center"/>
    </xf>
    <xf numFmtId="9" fontId="28" fillId="0" borderId="4" xfId="0" applyNumberFormat="1" applyFont="1" applyBorder="1" applyAlignment="1">
      <alignment vertical="center"/>
    </xf>
    <xf numFmtId="0" fontId="26" fillId="0" borderId="0" xfId="0" applyFont="1"/>
    <xf numFmtId="0" fontId="0" fillId="0" borderId="0" xfId="0" applyFont="1"/>
    <xf numFmtId="3" fontId="43" fillId="0" borderId="13" xfId="0" applyNumberFormat="1" applyFont="1" applyBorder="1" applyAlignment="1">
      <alignment horizontal="center"/>
    </xf>
    <xf numFmtId="3" fontId="28" fillId="3" borderId="1" xfId="0" applyNumberFormat="1" applyFont="1" applyFill="1" applyBorder="1" applyAlignment="1">
      <alignment horizontal="center"/>
    </xf>
    <xf numFmtId="0" fontId="39" fillId="0" borderId="0" xfId="0" applyFont="1"/>
    <xf numFmtId="0" fontId="39" fillId="0" borderId="4" xfId="0" applyFont="1" applyBorder="1"/>
    <xf numFmtId="0" fontId="39" fillId="0" borderId="2" xfId="0" applyFont="1" applyBorder="1"/>
    <xf numFmtId="0" fontId="39" fillId="0" borderId="2" xfId="0" applyFont="1" applyBorder="1" applyAlignment="1">
      <alignment horizontal="left"/>
    </xf>
    <xf numFmtId="0" fontId="44" fillId="0" borderId="2" xfId="0" applyFont="1" applyBorder="1"/>
    <xf numFmtId="0" fontId="44" fillId="0" borderId="4" xfId="0" applyFont="1" applyBorder="1"/>
    <xf numFmtId="0" fontId="34" fillId="0" borderId="0" xfId="2" applyFont="1" applyBorder="1"/>
    <xf numFmtId="164" fontId="38" fillId="0" borderId="13" xfId="0" applyNumberFormat="1" applyFont="1" applyBorder="1" applyAlignment="1">
      <alignment horizontal="center"/>
    </xf>
    <xf numFmtId="14" fontId="26" fillId="3" borderId="0" xfId="0" applyNumberFormat="1" applyFont="1" applyFill="1" applyBorder="1" applyAlignment="1">
      <alignment horizontal="left" vertical="top"/>
    </xf>
    <xf numFmtId="3" fontId="33" fillId="3" borderId="9" xfId="0" applyNumberFormat="1" applyFont="1" applyFill="1" applyBorder="1" applyAlignment="1">
      <alignment horizontal="center"/>
    </xf>
    <xf numFmtId="164" fontId="25" fillId="3" borderId="3" xfId="0" applyNumberFormat="1" applyFont="1" applyFill="1" applyBorder="1" applyAlignment="1">
      <alignment horizontal="center"/>
    </xf>
    <xf numFmtId="0" fontId="29" fillId="3" borderId="16" xfId="0" applyFont="1" applyFill="1" applyBorder="1" applyAlignment="1">
      <alignment horizontal="right" vertical="center"/>
    </xf>
    <xf numFmtId="3" fontId="29" fillId="3" borderId="9" xfId="0" applyNumberFormat="1" applyFont="1" applyFill="1" applyBorder="1" applyAlignment="1">
      <alignment horizontal="right" indent="2"/>
    </xf>
    <xf numFmtId="0" fontId="39" fillId="0" borderId="12" xfId="0" applyFont="1" applyBorder="1"/>
    <xf numFmtId="0" fontId="39" fillId="0" borderId="8" xfId="0" applyFont="1" applyBorder="1"/>
    <xf numFmtId="0" fontId="2" fillId="0" borderId="0" xfId="0" applyFont="1"/>
    <xf numFmtId="3" fontId="33" fillId="3" borderId="1" xfId="0" applyNumberFormat="1" applyFont="1" applyFill="1" applyBorder="1" applyAlignment="1">
      <alignment horizontal="center"/>
    </xf>
    <xf numFmtId="3" fontId="25" fillId="3" borderId="1" xfId="0" applyNumberFormat="1" applyFont="1" applyFill="1" applyBorder="1" applyAlignment="1">
      <alignment horizontal="center" vertical="center"/>
    </xf>
    <xf numFmtId="164" fontId="25" fillId="3" borderId="6" xfId="0" applyNumberFormat="1" applyFont="1" applyFill="1" applyBorder="1" applyAlignment="1">
      <alignment horizontal="center" vertical="center"/>
    </xf>
    <xf numFmtId="3" fontId="32" fillId="3" borderId="13" xfId="0" applyNumberFormat="1" applyFont="1" applyFill="1" applyBorder="1" applyAlignment="1">
      <alignment horizontal="right" indent="2"/>
    </xf>
    <xf numFmtId="0" fontId="28" fillId="3" borderId="0" xfId="0" applyFont="1" applyFill="1" applyBorder="1" applyAlignment="1">
      <alignment horizontal="right" indent="2"/>
    </xf>
    <xf numFmtId="0" fontId="28" fillId="4" borderId="0" xfId="0" applyFont="1" applyFill="1" applyAlignment="1">
      <alignment vertical="center"/>
    </xf>
    <xf numFmtId="0" fontId="45" fillId="4" borderId="0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/>
    </xf>
    <xf numFmtId="0" fontId="46" fillId="4" borderId="0" xfId="0" applyFont="1" applyFill="1" applyBorder="1"/>
    <xf numFmtId="0" fontId="46" fillId="4" borderId="0" xfId="0" applyFont="1" applyFill="1" applyBorder="1" applyAlignment="1">
      <alignment horizontal="center"/>
    </xf>
    <xf numFmtId="0" fontId="39" fillId="3" borderId="11" xfId="0" applyFont="1" applyFill="1" applyBorder="1" applyAlignment="1">
      <alignment horizontal="center"/>
    </xf>
    <xf numFmtId="9" fontId="39" fillId="3" borderId="11" xfId="0" applyNumberFormat="1" applyFont="1" applyFill="1" applyBorder="1"/>
    <xf numFmtId="9" fontId="39" fillId="4" borderId="0" xfId="0" applyNumberFormat="1" applyFont="1" applyFill="1" applyBorder="1"/>
    <xf numFmtId="0" fontId="28" fillId="3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7" fillId="4" borderId="0" xfId="0" applyFont="1" applyFill="1"/>
    <xf numFmtId="0" fontId="46" fillId="4" borderId="11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39" fillId="4" borderId="11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164" fontId="46" fillId="4" borderId="8" xfId="0" applyNumberFormat="1" applyFont="1" applyFill="1" applyBorder="1" applyAlignment="1">
      <alignment vertical="center"/>
    </xf>
    <xf numFmtId="0" fontId="37" fillId="3" borderId="1" xfId="0" applyFont="1" applyFill="1" applyBorder="1"/>
    <xf numFmtId="0" fontId="37" fillId="4" borderId="0" xfId="0" applyFont="1" applyFill="1" applyBorder="1"/>
    <xf numFmtId="0" fontId="39" fillId="3" borderId="1" xfId="0" applyFont="1" applyFill="1" applyBorder="1"/>
    <xf numFmtId="0" fontId="39" fillId="4" borderId="0" xfId="0" applyFont="1" applyFill="1" applyBorder="1"/>
    <xf numFmtId="0" fontId="39" fillId="3" borderId="3" xfId="0" applyFont="1" applyFill="1" applyBorder="1"/>
    <xf numFmtId="2" fontId="45" fillId="3" borderId="1" xfId="0" applyNumberFormat="1" applyFont="1" applyFill="1" applyBorder="1" applyAlignment="1">
      <alignment horizontal="center" vertical="center"/>
    </xf>
    <xf numFmtId="0" fontId="39" fillId="3" borderId="5" xfId="0" applyFont="1" applyFill="1" applyBorder="1"/>
    <xf numFmtId="0" fontId="39" fillId="3" borderId="0" xfId="0" applyFont="1" applyFill="1" applyBorder="1"/>
    <xf numFmtId="0" fontId="39" fillId="3" borderId="0" xfId="0" applyFont="1" applyFill="1" applyAlignment="1">
      <alignment vertical="center" wrapText="1"/>
    </xf>
    <xf numFmtId="0" fontId="39" fillId="3" borderId="10" xfId="0" applyFont="1" applyFill="1" applyBorder="1" applyAlignment="1">
      <alignment vertical="center"/>
    </xf>
    <xf numFmtId="0" fontId="39" fillId="3" borderId="0" xfId="0" applyFont="1" applyFill="1" applyBorder="1" applyAlignment="1">
      <alignment vertical="center"/>
    </xf>
    <xf numFmtId="164" fontId="44" fillId="4" borderId="0" xfId="0" applyNumberFormat="1" applyFont="1" applyFill="1" applyBorder="1" applyAlignment="1">
      <alignment horizontal="center" vertical="center"/>
    </xf>
    <xf numFmtId="164" fontId="39" fillId="4" borderId="0" xfId="0" applyNumberFormat="1" applyFont="1" applyFill="1" applyBorder="1" applyAlignment="1">
      <alignment vertical="center"/>
    </xf>
    <xf numFmtId="0" fontId="39" fillId="3" borderId="6" xfId="0" applyFont="1" applyFill="1" applyBorder="1" applyAlignment="1">
      <alignment vertical="center"/>
    </xf>
    <xf numFmtId="164" fontId="46" fillId="4" borderId="11" xfId="0" applyNumberFormat="1" applyFont="1" applyFill="1" applyBorder="1" applyAlignment="1">
      <alignment horizontal="center" vertical="center"/>
    </xf>
    <xf numFmtId="164" fontId="46" fillId="4" borderId="0" xfId="0" applyNumberFormat="1" applyFont="1" applyFill="1" applyBorder="1" applyAlignment="1">
      <alignment horizontal="center" vertical="center"/>
    </xf>
    <xf numFmtId="164" fontId="28" fillId="4" borderId="8" xfId="0" applyNumberFormat="1" applyFont="1" applyFill="1" applyBorder="1" applyAlignment="1">
      <alignment vertical="center"/>
    </xf>
    <xf numFmtId="164" fontId="42" fillId="2" borderId="1" xfId="0" applyNumberFormat="1" applyFont="1" applyFill="1" applyBorder="1" applyAlignment="1">
      <alignment horizontal="center" vertical="center"/>
    </xf>
    <xf numFmtId="3" fontId="47" fillId="4" borderId="1" xfId="0" applyNumberFormat="1" applyFont="1" applyFill="1" applyBorder="1" applyAlignment="1">
      <alignment horizontal="center" vertical="center"/>
    </xf>
    <xf numFmtId="0" fontId="47" fillId="4" borderId="4" xfId="0" applyFont="1" applyFill="1" applyBorder="1" applyAlignment="1">
      <alignment vertical="center"/>
    </xf>
    <xf numFmtId="164" fontId="42" fillId="4" borderId="1" xfId="0" applyNumberFormat="1" applyFont="1" applyFill="1" applyBorder="1" applyAlignment="1">
      <alignment horizontal="center" vertical="center"/>
    </xf>
    <xf numFmtId="164" fontId="47" fillId="4" borderId="4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vertical="center"/>
    </xf>
    <xf numFmtId="0" fontId="27" fillId="4" borderId="0" xfId="0" applyFont="1" applyFill="1" applyBorder="1"/>
    <xf numFmtId="3" fontId="42" fillId="3" borderId="3" xfId="0" applyNumberFormat="1" applyFont="1" applyFill="1" applyBorder="1" applyAlignment="1">
      <alignment horizontal="center" vertical="center"/>
    </xf>
    <xf numFmtId="164" fontId="47" fillId="4" borderId="6" xfId="0" applyNumberFormat="1" applyFont="1" applyFill="1" applyBorder="1" applyAlignment="1">
      <alignment vertical="center"/>
    </xf>
    <xf numFmtId="3" fontId="31" fillId="3" borderId="0" xfId="0" applyNumberFormat="1" applyFont="1" applyFill="1" applyBorder="1" applyAlignment="1">
      <alignment horizontal="right" indent="2"/>
    </xf>
    <xf numFmtId="0" fontId="5" fillId="4" borderId="0" xfId="0" applyFont="1" applyFill="1" applyBorder="1" applyAlignment="1">
      <alignment vertical="center"/>
    </xf>
    <xf numFmtId="3" fontId="28" fillId="4" borderId="0" xfId="0" applyNumberFormat="1" applyFont="1" applyFill="1"/>
    <xf numFmtId="0" fontId="28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vertical="top"/>
    </xf>
    <xf numFmtId="3" fontId="28" fillId="4" borderId="0" xfId="0" applyNumberFormat="1" applyFont="1" applyFill="1" applyAlignment="1">
      <alignment vertical="top"/>
    </xf>
    <xf numFmtId="3" fontId="32" fillId="3" borderId="0" xfId="0" applyNumberFormat="1" applyFont="1" applyFill="1" applyBorder="1" applyAlignment="1">
      <alignment horizontal="center"/>
    </xf>
    <xf numFmtId="3" fontId="25" fillId="3" borderId="0" xfId="0" applyNumberFormat="1" applyFont="1" applyFill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3" fontId="27" fillId="0" borderId="1" xfId="0" applyNumberFormat="1" applyFont="1" applyBorder="1"/>
    <xf numFmtId="0" fontId="27" fillId="0" borderId="1" xfId="0" applyFont="1" applyBorder="1"/>
    <xf numFmtId="0" fontId="27" fillId="0" borderId="3" xfId="0" applyFont="1" applyBorder="1"/>
    <xf numFmtId="3" fontId="20" fillId="0" borderId="0" xfId="0" applyNumberFormat="1" applyFont="1" applyBorder="1"/>
    <xf numFmtId="0" fontId="33" fillId="0" borderId="1" xfId="0" applyFont="1" applyBorder="1"/>
    <xf numFmtId="3" fontId="49" fillId="0" borderId="1" xfId="0" applyNumberFormat="1" applyFont="1" applyBorder="1" applyAlignment="1">
      <alignment horizontal="center"/>
    </xf>
    <xf numFmtId="0" fontId="33" fillId="2" borderId="2" xfId="0" applyFont="1" applyFill="1" applyBorder="1"/>
    <xf numFmtId="0" fontId="25" fillId="2" borderId="4" xfId="0" applyFont="1" applyFill="1" applyBorder="1"/>
    <xf numFmtId="0" fontId="25" fillId="0" borderId="4" xfId="0" applyFont="1" applyBorder="1"/>
    <xf numFmtId="0" fontId="49" fillId="0" borderId="2" xfId="0" applyFont="1" applyBorder="1"/>
    <xf numFmtId="0" fontId="25" fillId="0" borderId="4" xfId="0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Border="1"/>
    <xf numFmtId="0" fontId="33" fillId="0" borderId="1" xfId="0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3" fontId="25" fillId="0" borderId="1" xfId="0" applyNumberFormat="1" applyFont="1" applyBorder="1"/>
    <xf numFmtId="0" fontId="25" fillId="0" borderId="0" xfId="0" applyFont="1" applyBorder="1" applyAlignment="1">
      <alignment horizontal="right"/>
    </xf>
    <xf numFmtId="0" fontId="24" fillId="3" borderId="8" xfId="0" applyFont="1" applyFill="1" applyBorder="1"/>
    <xf numFmtId="0" fontId="37" fillId="2" borderId="0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50" fillId="0" borderId="0" xfId="0" applyFont="1"/>
    <xf numFmtId="0" fontId="51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7" fillId="0" borderId="4" xfId="0" applyFont="1" applyBorder="1"/>
    <xf numFmtId="0" fontId="37" fillId="0" borderId="2" xfId="0" applyFont="1" applyBorder="1"/>
    <xf numFmtId="0" fontId="53" fillId="2" borderId="2" xfId="0" applyFont="1" applyFill="1" applyBorder="1"/>
    <xf numFmtId="0" fontId="37" fillId="2" borderId="4" xfId="0" applyFont="1" applyFill="1" applyBorder="1"/>
    <xf numFmtId="0" fontId="37" fillId="0" borderId="0" xfId="0" applyFont="1"/>
    <xf numFmtId="0" fontId="39" fillId="0" borderId="3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3" fontId="37" fillId="0" borderId="1" xfId="0" applyNumberFormat="1" applyFont="1" applyBorder="1" applyAlignment="1">
      <alignment horizontal="center"/>
    </xf>
    <xf numFmtId="3" fontId="37" fillId="0" borderId="1" xfId="0" applyNumberFormat="1" applyFont="1" applyBorder="1"/>
    <xf numFmtId="0" fontId="1" fillId="0" borderId="4" xfId="0" applyFont="1" applyBorder="1"/>
    <xf numFmtId="0" fontId="53" fillId="0" borderId="12" xfId="0" applyFont="1" applyBorder="1" applyAlignment="1">
      <alignment horizontal="right"/>
    </xf>
    <xf numFmtId="164" fontId="53" fillId="3" borderId="2" xfId="0" applyNumberFormat="1" applyFont="1" applyFill="1" applyBorder="1"/>
    <xf numFmtId="164" fontId="37" fillId="3" borderId="2" xfId="0" applyNumberFormat="1" applyFont="1" applyFill="1" applyBorder="1"/>
    <xf numFmtId="164" fontId="37" fillId="3" borderId="4" xfId="0" applyNumberFormat="1" applyFont="1" applyFill="1" applyBorder="1"/>
    <xf numFmtId="164" fontId="37" fillId="3" borderId="4" xfId="0" applyNumberFormat="1" applyFont="1" applyFill="1" applyBorder="1" applyAlignment="1">
      <alignment horizontal="center"/>
    </xf>
    <xf numFmtId="164" fontId="44" fillId="3" borderId="2" xfId="0" applyNumberFormat="1" applyFont="1" applyFill="1" applyBorder="1"/>
    <xf numFmtId="0" fontId="31" fillId="2" borderId="2" xfId="0" applyFont="1" applyFill="1" applyBorder="1" applyAlignment="1">
      <alignment vertical="center"/>
    </xf>
    <xf numFmtId="0" fontId="54" fillId="0" borderId="0" xfId="0" applyFont="1"/>
    <xf numFmtId="0" fontId="36" fillId="2" borderId="3" xfId="0" applyFont="1" applyFill="1" applyBorder="1" applyAlignment="1">
      <alignment vertical="center"/>
    </xf>
    <xf numFmtId="0" fontId="52" fillId="2" borderId="4" xfId="0" applyFont="1" applyFill="1" applyBorder="1"/>
    <xf numFmtId="0" fontId="52" fillId="2" borderId="8" xfId="0" applyFont="1" applyFill="1" applyBorder="1"/>
    <xf numFmtId="0" fontId="31" fillId="2" borderId="8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55" fillId="2" borderId="2" xfId="0" applyFont="1" applyFill="1" applyBorder="1" applyAlignment="1">
      <alignment vertical="center"/>
    </xf>
    <xf numFmtId="0" fontId="55" fillId="2" borderId="4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39" fillId="5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3" fontId="45" fillId="5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20" xfId="0" applyFont="1" applyBorder="1" applyAlignment="1">
      <alignment horizontal="center"/>
    </xf>
    <xf numFmtId="0" fontId="39" fillId="0" borderId="20" xfId="0" applyFont="1" applyBorder="1"/>
    <xf numFmtId="0" fontId="39" fillId="6" borderId="20" xfId="0" applyFont="1" applyFill="1" applyBorder="1" applyAlignment="1">
      <alignment horizontal="center"/>
    </xf>
    <xf numFmtId="3" fontId="39" fillId="0" borderId="20" xfId="0" applyNumberFormat="1" applyFont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0" fontId="39" fillId="6" borderId="20" xfId="0" applyFont="1" applyFill="1" applyBorder="1"/>
    <xf numFmtId="164" fontId="39" fillId="6" borderId="2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3" fontId="56" fillId="5" borderId="0" xfId="0" applyNumberFormat="1" applyFont="1" applyFill="1" applyAlignment="1">
      <alignment horizontal="center" vertical="center"/>
    </xf>
    <xf numFmtId="3" fontId="56" fillId="5" borderId="0" xfId="0" applyNumberFormat="1" applyFont="1" applyFill="1" applyAlignment="1">
      <alignment horizontal="right" vertical="center"/>
    </xf>
    <xf numFmtId="0" fontId="45" fillId="2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  <xf numFmtId="4" fontId="56" fillId="5" borderId="0" xfId="0" applyNumberFormat="1" applyFont="1" applyFill="1" applyAlignment="1">
      <alignment horizontal="center" vertical="center"/>
    </xf>
    <xf numFmtId="3" fontId="29" fillId="3" borderId="8" xfId="0" applyNumberFormat="1" applyFont="1" applyFill="1" applyBorder="1" applyAlignment="1">
      <alignment horizontal="right" indent="2"/>
    </xf>
    <xf numFmtId="164" fontId="58" fillId="3" borderId="4" xfId="0" applyNumberFormat="1" applyFont="1" applyFill="1" applyBorder="1"/>
    <xf numFmtId="164" fontId="59" fillId="3" borderId="2" xfId="0" applyNumberFormat="1" applyFont="1" applyFill="1" applyBorder="1"/>
    <xf numFmtId="0" fontId="28" fillId="0" borderId="1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5" fillId="7" borderId="0" xfId="0" applyFont="1" applyFill="1" applyBorder="1"/>
    <xf numFmtId="0" fontId="42" fillId="3" borderId="3" xfId="0" applyFont="1" applyFill="1" applyBorder="1" applyAlignment="1">
      <alignment horizontal="left" vertical="center"/>
    </xf>
    <xf numFmtId="0" fontId="29" fillId="0" borderId="0" xfId="0" applyFont="1"/>
    <xf numFmtId="3" fontId="42" fillId="3" borderId="1" xfId="0" applyNumberFormat="1" applyFont="1" applyFill="1" applyBorder="1" applyAlignment="1">
      <alignment horizontal="right" indent="2"/>
    </xf>
    <xf numFmtId="3" fontId="23" fillId="2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33" fillId="2" borderId="8" xfId="0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center" vertical="center"/>
    </xf>
    <xf numFmtId="3" fontId="33" fillId="2" borderId="4" xfId="0" applyNumberFormat="1" applyFont="1" applyFill="1" applyBorder="1" applyAlignment="1">
      <alignment horizontal="center" vertical="center"/>
    </xf>
    <xf numFmtId="3" fontId="33" fillId="2" borderId="4" xfId="0" applyNumberFormat="1" applyFont="1" applyFill="1" applyBorder="1" applyAlignment="1">
      <alignment horizontal="center"/>
    </xf>
    <xf numFmtId="3" fontId="25" fillId="3" borderId="13" xfId="0" applyNumberFormat="1" applyFont="1" applyFill="1" applyBorder="1" applyAlignment="1">
      <alignment horizontal="center"/>
    </xf>
    <xf numFmtId="3" fontId="60" fillId="2" borderId="13" xfId="0" applyNumberFormat="1" applyFont="1" applyFill="1" applyBorder="1" applyAlignment="1">
      <alignment horizontal="center"/>
    </xf>
    <xf numFmtId="0" fontId="61" fillId="0" borderId="1" xfId="2" applyFont="1" applyBorder="1"/>
    <xf numFmtId="0" fontId="29" fillId="0" borderId="1" xfId="0" applyFont="1" applyBorder="1"/>
    <xf numFmtId="14" fontId="26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3" fontId="42" fillId="2" borderId="1" xfId="0" applyNumberFormat="1" applyFont="1" applyFill="1" applyBorder="1" applyAlignment="1">
      <alignment horizontal="right" indent="2"/>
    </xf>
    <xf numFmtId="164" fontId="47" fillId="4" borderId="8" xfId="0" applyNumberFormat="1" applyFont="1" applyFill="1" applyBorder="1" applyAlignment="1">
      <alignment vertical="center"/>
    </xf>
    <xf numFmtId="0" fontId="43" fillId="4" borderId="0" xfId="0" applyFont="1" applyFill="1" applyBorder="1" applyAlignment="1"/>
    <xf numFmtId="0" fontId="45" fillId="4" borderId="0" xfId="0" applyFont="1" applyFill="1" applyBorder="1" applyAlignment="1">
      <alignment horizontal="left" vertical="center" wrapText="1"/>
    </xf>
    <xf numFmtId="0" fontId="25" fillId="4" borderId="0" xfId="2" applyFont="1" applyFill="1" applyBorder="1" applyAlignment="1">
      <alignment horizontal="left" wrapText="1"/>
    </xf>
    <xf numFmtId="164" fontId="63" fillId="2" borderId="1" xfId="0" applyNumberFormat="1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/>
    </xf>
    <xf numFmtId="9" fontId="63" fillId="2" borderId="1" xfId="0" applyNumberFormat="1" applyFont="1" applyFill="1" applyBorder="1" applyAlignment="1">
      <alignment horizontal="center" vertical="center"/>
    </xf>
    <xf numFmtId="3" fontId="63" fillId="2" borderId="1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4" fontId="24" fillId="3" borderId="1" xfId="0" applyNumberFormat="1" applyFont="1" applyFill="1" applyBorder="1" applyAlignment="1">
      <alignment horizontal="center" vertical="center"/>
    </xf>
    <xf numFmtId="3" fontId="33" fillId="3" borderId="13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21" fillId="0" borderId="1" xfId="2" applyBorder="1"/>
    <xf numFmtId="3" fontId="33" fillId="8" borderId="13" xfId="0" applyNumberFormat="1" applyFont="1" applyFill="1" applyBorder="1" applyAlignment="1">
      <alignment horizontal="right" indent="2"/>
    </xf>
    <xf numFmtId="0" fontId="0" fillId="9" borderId="0" xfId="0" applyFill="1"/>
    <xf numFmtId="164" fontId="25" fillId="3" borderId="2" xfId="0" applyNumberFormat="1" applyFont="1" applyFill="1" applyBorder="1"/>
    <xf numFmtId="164" fontId="25" fillId="3" borderId="0" xfId="0" applyNumberFormat="1" applyFont="1" applyFill="1" applyBorder="1"/>
    <xf numFmtId="164" fontId="59" fillId="3" borderId="4" xfId="0" applyNumberFormat="1" applyFont="1" applyFill="1" applyBorder="1"/>
    <xf numFmtId="164" fontId="33" fillId="3" borderId="2" xfId="0" applyNumberFormat="1" applyFont="1" applyFill="1" applyBorder="1"/>
    <xf numFmtId="164" fontId="49" fillId="3" borderId="2" xfId="0" applyNumberFormat="1" applyFont="1" applyFill="1" applyBorder="1"/>
    <xf numFmtId="0" fontId="66" fillId="0" borderId="13" xfId="0" applyFont="1" applyBorder="1"/>
    <xf numFmtId="164" fontId="66" fillId="3" borderId="1" xfId="0" applyNumberFormat="1" applyFont="1" applyFill="1" applyBorder="1"/>
    <xf numFmtId="164" fontId="66" fillId="3" borderId="2" xfId="0" applyNumberFormat="1" applyFont="1" applyFill="1" applyBorder="1"/>
    <xf numFmtId="0" fontId="67" fillId="0" borderId="0" xfId="0" applyFont="1"/>
    <xf numFmtId="3" fontId="30" fillId="4" borderId="13" xfId="0" applyNumberFormat="1" applyFont="1" applyFill="1" applyBorder="1" applyAlignment="1">
      <alignment horizontal="right" indent="2"/>
    </xf>
    <xf numFmtId="0" fontId="28" fillId="4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164" fontId="25" fillId="3" borderId="0" xfId="0" applyNumberFormat="1" applyFont="1" applyFill="1" applyBorder="1" applyAlignment="1">
      <alignment horizontal="right" indent="2"/>
    </xf>
    <xf numFmtId="3" fontId="42" fillId="3" borderId="0" xfId="0" applyNumberFormat="1" applyFont="1" applyFill="1" applyBorder="1" applyAlignment="1">
      <alignment horizontal="right" indent="2"/>
    </xf>
    <xf numFmtId="0" fontId="40" fillId="4" borderId="0" xfId="0" applyFont="1" applyFill="1" applyAlignment="1">
      <alignment vertical="center"/>
    </xf>
    <xf numFmtId="3" fontId="30" fillId="3" borderId="1" xfId="0" applyNumberFormat="1" applyFont="1" applyFill="1" applyBorder="1" applyAlignment="1">
      <alignment horizontal="right" indent="2"/>
    </xf>
    <xf numFmtId="0" fontId="28" fillId="3" borderId="1" xfId="0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right" indent="2"/>
    </xf>
    <xf numFmtId="164" fontId="33" fillId="3" borderId="1" xfId="0" applyNumberFormat="1" applyFont="1" applyFill="1" applyBorder="1" applyAlignment="1">
      <alignment horizontal="center"/>
    </xf>
    <xf numFmtId="9" fontId="28" fillId="0" borderId="13" xfId="0" applyNumberFormat="1" applyFont="1" applyBorder="1" applyAlignment="1">
      <alignment horizontal="center"/>
    </xf>
    <xf numFmtId="164" fontId="20" fillId="3" borderId="2" xfId="0" applyNumberFormat="1" applyFont="1" applyFill="1" applyBorder="1"/>
    <xf numFmtId="3" fontId="45" fillId="0" borderId="0" xfId="0" applyNumberFormat="1" applyFont="1" applyBorder="1" applyAlignment="1">
      <alignment vertical="center"/>
    </xf>
    <xf numFmtId="164" fontId="37" fillId="3" borderId="6" xfId="0" applyNumberFormat="1" applyFont="1" applyFill="1" applyBorder="1"/>
    <xf numFmtId="164" fontId="37" fillId="3" borderId="6" xfId="0" applyNumberFormat="1" applyFont="1" applyFill="1" applyBorder="1" applyAlignment="1">
      <alignment horizontal="center"/>
    </xf>
    <xf numFmtId="3" fontId="28" fillId="3" borderId="6" xfId="0" applyNumberFormat="1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 horizontal="center" vertical="center"/>
    </xf>
    <xf numFmtId="3" fontId="30" fillId="3" borderId="0" xfId="0" applyNumberFormat="1" applyFont="1" applyFill="1" applyBorder="1" applyAlignment="1">
      <alignment horizontal="right" indent="2"/>
    </xf>
    <xf numFmtId="3" fontId="25" fillId="3" borderId="6" xfId="0" applyNumberFormat="1" applyFont="1" applyFill="1" applyBorder="1" applyAlignment="1">
      <alignment horizontal="right" indent="2"/>
    </xf>
    <xf numFmtId="9" fontId="28" fillId="0" borderId="6" xfId="0" applyNumberFormat="1" applyFont="1" applyBorder="1" applyAlignment="1">
      <alignment horizontal="center"/>
    </xf>
    <xf numFmtId="3" fontId="29" fillId="3" borderId="0" xfId="0" applyNumberFormat="1" applyFont="1" applyFill="1" applyBorder="1" applyAlignment="1">
      <alignment horizontal="right" indent="2"/>
    </xf>
    <xf numFmtId="3" fontId="38" fillId="3" borderId="0" xfId="0" applyNumberFormat="1" applyFont="1" applyFill="1" applyBorder="1" applyAlignment="1">
      <alignment horizontal="right" indent="2"/>
    </xf>
    <xf numFmtId="0" fontId="29" fillId="0" borderId="6" xfId="0" applyFont="1" applyBorder="1"/>
    <xf numFmtId="0" fontId="39" fillId="0" borderId="6" xfId="0" applyFont="1" applyBorder="1"/>
    <xf numFmtId="164" fontId="38" fillId="0" borderId="0" xfId="0" applyNumberFormat="1" applyFont="1" applyBorder="1" applyAlignment="1">
      <alignment horizontal="center"/>
    </xf>
    <xf numFmtId="3" fontId="27" fillId="0" borderId="6" xfId="0" applyNumberFormat="1" applyFont="1" applyBorder="1"/>
    <xf numFmtId="0" fontId="39" fillId="0" borderId="0" xfId="0" applyFont="1" applyBorder="1"/>
    <xf numFmtId="164" fontId="66" fillId="3" borderId="8" xfId="0" applyNumberFormat="1" applyFont="1" applyFill="1" applyBorder="1"/>
    <xf numFmtId="164" fontId="37" fillId="3" borderId="8" xfId="0" applyNumberFormat="1" applyFont="1" applyFill="1" applyBorder="1"/>
    <xf numFmtId="164" fontId="37" fillId="3" borderId="8" xfId="0" applyNumberFormat="1" applyFont="1" applyFill="1" applyBorder="1" applyAlignment="1">
      <alignment horizontal="center"/>
    </xf>
    <xf numFmtId="164" fontId="25" fillId="3" borderId="8" xfId="0" applyNumberFormat="1" applyFont="1" applyFill="1" applyBorder="1" applyAlignment="1">
      <alignment horizontal="center"/>
    </xf>
    <xf numFmtId="3" fontId="28" fillId="3" borderId="8" xfId="0" applyNumberFormat="1" applyFont="1" applyFill="1" applyBorder="1" applyAlignment="1">
      <alignment horizontal="center"/>
    </xf>
    <xf numFmtId="3" fontId="25" fillId="3" borderId="8" xfId="0" applyNumberFormat="1" applyFont="1" applyFill="1" applyBorder="1" applyAlignment="1">
      <alignment horizontal="center" vertical="center"/>
    </xf>
    <xf numFmtId="3" fontId="30" fillId="3" borderId="8" xfId="0" applyNumberFormat="1" applyFont="1" applyFill="1" applyBorder="1" applyAlignment="1">
      <alignment horizontal="right" indent="2"/>
    </xf>
    <xf numFmtId="3" fontId="25" fillId="3" borderId="8" xfId="0" applyNumberFormat="1" applyFont="1" applyFill="1" applyBorder="1" applyAlignment="1">
      <alignment horizontal="right" indent="2"/>
    </xf>
    <xf numFmtId="9" fontId="28" fillId="0" borderId="8" xfId="0" applyNumberFormat="1" applyFont="1" applyBorder="1" applyAlignment="1">
      <alignment horizontal="center"/>
    </xf>
    <xf numFmtId="3" fontId="38" fillId="3" borderId="8" xfId="0" applyNumberFormat="1" applyFont="1" applyFill="1" applyBorder="1" applyAlignment="1">
      <alignment horizontal="right" indent="2"/>
    </xf>
    <xf numFmtId="0" fontId="29" fillId="0" borderId="8" xfId="0" applyFont="1" applyBorder="1"/>
    <xf numFmtId="164" fontId="38" fillId="0" borderId="8" xfId="0" applyNumberFormat="1" applyFont="1" applyBorder="1" applyAlignment="1">
      <alignment horizontal="center"/>
    </xf>
    <xf numFmtId="3" fontId="27" fillId="0" borderId="8" xfId="0" applyNumberFormat="1" applyFont="1" applyBorder="1"/>
    <xf numFmtId="164" fontId="37" fillId="3" borderId="0" xfId="0" applyNumberFormat="1" applyFont="1" applyFill="1" applyBorder="1"/>
    <xf numFmtId="164" fontId="37" fillId="3" borderId="0" xfId="0" applyNumberFormat="1" applyFont="1" applyFill="1" applyBorder="1" applyAlignment="1">
      <alignment horizontal="center"/>
    </xf>
    <xf numFmtId="164" fontId="25" fillId="3" borderId="0" xfId="0" applyNumberFormat="1" applyFont="1" applyFill="1" applyBorder="1" applyAlignment="1">
      <alignment horizontal="center"/>
    </xf>
    <xf numFmtId="3" fontId="28" fillId="3" borderId="0" xfId="0" applyNumberFormat="1" applyFont="1" applyFill="1" applyBorder="1" applyAlignment="1">
      <alignment horizontal="center"/>
    </xf>
    <xf numFmtId="3" fontId="25" fillId="3" borderId="0" xfId="0" applyNumberFormat="1" applyFont="1" applyFill="1" applyBorder="1" applyAlignment="1">
      <alignment horizontal="center" vertical="center"/>
    </xf>
    <xf numFmtId="3" fontId="25" fillId="3" borderId="0" xfId="0" applyNumberFormat="1" applyFont="1" applyFill="1" applyBorder="1" applyAlignment="1">
      <alignment horizontal="right" indent="2"/>
    </xf>
    <xf numFmtId="9" fontId="28" fillId="0" borderId="0" xfId="0" applyNumberFormat="1" applyFont="1" applyBorder="1" applyAlignment="1">
      <alignment horizontal="center"/>
    </xf>
    <xf numFmtId="3" fontId="27" fillId="0" borderId="0" xfId="0" applyNumberFormat="1" applyFont="1" applyBorder="1"/>
    <xf numFmtId="9" fontId="43" fillId="10" borderId="1" xfId="0" applyNumberFormat="1" applyFont="1" applyFill="1" applyBorder="1" applyAlignment="1">
      <alignment horizontal="center"/>
    </xf>
    <xf numFmtId="9" fontId="65" fillId="10" borderId="1" xfId="0" applyNumberFormat="1" applyFont="1" applyFill="1" applyBorder="1" applyAlignment="1">
      <alignment horizontal="center"/>
    </xf>
    <xf numFmtId="0" fontId="0" fillId="11" borderId="0" xfId="0" applyFill="1"/>
    <xf numFmtId="0" fontId="35" fillId="11" borderId="0" xfId="0" applyFont="1" applyFill="1" applyAlignment="1">
      <alignment vertical="center"/>
    </xf>
    <xf numFmtId="3" fontId="24" fillId="2" borderId="13" xfId="0" applyNumberFormat="1" applyFont="1" applyFill="1" applyBorder="1" applyAlignment="1">
      <alignment horizontal="center"/>
    </xf>
    <xf numFmtId="0" fontId="70" fillId="2" borderId="1" xfId="0" applyFont="1" applyFill="1" applyBorder="1" applyAlignment="1">
      <alignment horizontal="center" vertical="center"/>
    </xf>
    <xf numFmtId="166" fontId="69" fillId="2" borderId="1" xfId="0" applyNumberFormat="1" applyFont="1" applyFill="1" applyBorder="1" applyAlignment="1">
      <alignment horizontal="center"/>
    </xf>
    <xf numFmtId="0" fontId="32" fillId="2" borderId="4" xfId="0" applyFont="1" applyFill="1" applyBorder="1"/>
    <xf numFmtId="164" fontId="71" fillId="2" borderId="5" xfId="0" applyNumberFormat="1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8" fillId="0" borderId="2" xfId="0" applyFont="1" applyBorder="1"/>
    <xf numFmtId="0" fontId="28" fillId="0" borderId="4" xfId="0" applyFont="1" applyBorder="1"/>
    <xf numFmtId="0" fontId="3" fillId="0" borderId="4" xfId="0" applyFont="1" applyBorder="1"/>
    <xf numFmtId="9" fontId="3" fillId="0" borderId="1" xfId="0" applyNumberFormat="1" applyFont="1" applyBorder="1" applyAlignment="1">
      <alignment horizontal="center"/>
    </xf>
    <xf numFmtId="0" fontId="24" fillId="2" borderId="2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0" xfId="0" applyFont="1" applyFill="1" applyBorder="1"/>
    <xf numFmtId="0" fontId="2" fillId="4" borderId="1" xfId="0" applyFont="1" applyFill="1" applyBorder="1" applyAlignment="1">
      <alignment horizontal="center" vertical="center"/>
    </xf>
    <xf numFmtId="3" fontId="25" fillId="4" borderId="2" xfId="0" applyNumberFormat="1" applyFont="1" applyFill="1" applyBorder="1" applyAlignment="1">
      <alignment horizontal="center" vertical="center"/>
    </xf>
    <xf numFmtId="3" fontId="30" fillId="3" borderId="9" xfId="0" applyNumberFormat="1" applyFont="1" applyFill="1" applyBorder="1" applyAlignment="1">
      <alignment horizontal="right" indent="2"/>
    </xf>
    <xf numFmtId="164" fontId="25" fillId="3" borderId="13" xfId="0" applyNumberFormat="1" applyFont="1" applyFill="1" applyBorder="1" applyAlignment="1">
      <alignment horizontal="center"/>
    </xf>
    <xf numFmtId="164" fontId="49" fillId="3" borderId="19" xfId="0" applyNumberFormat="1" applyFont="1" applyFill="1" applyBorder="1" applyAlignment="1">
      <alignment horizontal="center"/>
    </xf>
    <xf numFmtId="164" fontId="25" fillId="3" borderId="10" xfId="0" applyNumberFormat="1" applyFont="1" applyFill="1" applyBorder="1" applyAlignment="1">
      <alignment horizontal="center"/>
    </xf>
    <xf numFmtId="3" fontId="25" fillId="3" borderId="3" xfId="0" applyNumberFormat="1" applyFont="1" applyFill="1" applyBorder="1" applyAlignment="1">
      <alignment horizontal="right" indent="2"/>
    </xf>
    <xf numFmtId="164" fontId="33" fillId="3" borderId="19" xfId="0" applyNumberFormat="1" applyFont="1" applyFill="1" applyBorder="1" applyAlignment="1">
      <alignment horizontal="center"/>
    </xf>
    <xf numFmtId="164" fontId="72" fillId="3" borderId="19" xfId="0" applyNumberFormat="1" applyFont="1" applyFill="1" applyBorder="1" applyAlignment="1">
      <alignment horizontal="center" vertical="center"/>
    </xf>
    <xf numFmtId="3" fontId="42" fillId="3" borderId="19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65" fontId="69" fillId="2" borderId="22" xfId="0" applyNumberFormat="1" applyFont="1" applyFill="1" applyBorder="1" applyAlignment="1">
      <alignment horizontal="right" vertical="center" indent="2"/>
    </xf>
    <xf numFmtId="9" fontId="28" fillId="0" borderId="10" xfId="0" applyNumberFormat="1" applyFont="1" applyBorder="1" applyAlignment="1">
      <alignment horizontal="center"/>
    </xf>
    <xf numFmtId="167" fontId="30" fillId="3" borderId="10" xfId="0" applyNumberFormat="1" applyFont="1" applyFill="1" applyBorder="1" applyAlignment="1">
      <alignment horizontal="right" vertical="center" indent="2"/>
    </xf>
    <xf numFmtId="164" fontId="68" fillId="3" borderId="13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65" fillId="0" borderId="3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 indent="2"/>
    </xf>
    <xf numFmtId="0" fontId="20" fillId="4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0" fillId="4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65" fontId="55" fillId="2" borderId="2" xfId="0" applyNumberFormat="1" applyFont="1" applyFill="1" applyBorder="1" applyAlignment="1">
      <alignment horizontal="center" vertical="center"/>
    </xf>
    <xf numFmtId="165" fontId="55" fillId="2" borderId="3" xfId="0" applyNumberFormat="1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35" fillId="7" borderId="0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235889"/>
      <color rgb="FFBAE18F"/>
      <color rgb="FFA7D971"/>
      <color rgb="FF416529"/>
      <color rgb="FF49702E"/>
      <color rgb="FF6ED490"/>
      <color rgb="FF5AF006"/>
      <color rgb="FF01F552"/>
      <color rgb="FF27C773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11</xdr:row>
      <xdr:rowOff>66675</xdr:rowOff>
    </xdr:from>
    <xdr:to>
      <xdr:col>7</xdr:col>
      <xdr:colOff>638174</xdr:colOff>
      <xdr:row>14</xdr:row>
      <xdr:rowOff>134217</xdr:rowOff>
    </xdr:to>
    <xdr:sp macro="" textlink="">
      <xdr:nvSpPr>
        <xdr:cNvPr id="5" name="Rectángulo redondeado 4"/>
        <xdr:cNvSpPr/>
      </xdr:nvSpPr>
      <xdr:spPr>
        <a:xfrm>
          <a:off x="247650" y="2124075"/>
          <a:ext cx="3505199" cy="63904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Ingresa aquí el consumo medio de Energía KW/mes que quieres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ahorrar</a:t>
          </a:r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- (Saca un promedio del</a:t>
          </a:r>
          <a:r>
            <a:rPr lang="en-US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consumo de tus últimas facturas).</a:t>
          </a:r>
          <a:endParaRPr lang="en-US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245918</xdr:colOff>
      <xdr:row>23</xdr:row>
      <xdr:rowOff>70139</xdr:rowOff>
    </xdr:from>
    <xdr:to>
      <xdr:col>7</xdr:col>
      <xdr:colOff>645968</xdr:colOff>
      <xdr:row>28</xdr:row>
      <xdr:rowOff>89189</xdr:rowOff>
    </xdr:to>
    <xdr:sp macro="" textlink="">
      <xdr:nvSpPr>
        <xdr:cNvPr id="11" name="Rectángulo redondeado 10"/>
        <xdr:cNvSpPr/>
      </xdr:nvSpPr>
      <xdr:spPr>
        <a:xfrm>
          <a:off x="245918" y="3031548"/>
          <a:ext cx="3517323" cy="45200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Ingresa aquí el porcentaje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de energía que quieres ahorrar.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245919</xdr:colOff>
      <xdr:row>28</xdr:row>
      <xdr:rowOff>145291</xdr:rowOff>
    </xdr:from>
    <xdr:to>
      <xdr:col>7</xdr:col>
      <xdr:colOff>636444</xdr:colOff>
      <xdr:row>30</xdr:row>
      <xdr:rowOff>111918</xdr:rowOff>
    </xdr:to>
    <xdr:sp macro="" textlink="">
      <xdr:nvSpPr>
        <xdr:cNvPr id="12" name="Rectángulo redondeado 11"/>
        <xdr:cNvSpPr/>
      </xdr:nvSpPr>
      <xdr:spPr>
        <a:xfrm>
          <a:off x="245919" y="3539655"/>
          <a:ext cx="3507798" cy="45153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Ingresa aquí el Valor actual promedio mensual de tu Cuenta de Energía (COP$).</a:t>
          </a:r>
        </a:p>
      </xdr:txBody>
    </xdr:sp>
    <xdr:clientData/>
  </xdr:twoCellAnchor>
  <xdr:twoCellAnchor>
    <xdr:from>
      <xdr:col>6</xdr:col>
      <xdr:colOff>360585</xdr:colOff>
      <xdr:row>36</xdr:row>
      <xdr:rowOff>142875</xdr:rowOff>
    </xdr:from>
    <xdr:to>
      <xdr:col>6</xdr:col>
      <xdr:colOff>3090183</xdr:colOff>
      <xdr:row>38</xdr:row>
      <xdr:rowOff>66675</xdr:rowOff>
    </xdr:to>
    <xdr:sp macro="" textlink="">
      <xdr:nvSpPr>
        <xdr:cNvPr id="13" name="Rectángulo redondeado 12"/>
        <xdr:cNvSpPr/>
      </xdr:nvSpPr>
      <xdr:spPr>
        <a:xfrm>
          <a:off x="360585" y="4170589"/>
          <a:ext cx="2729598" cy="4476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Numero de Paneles Solares          </a:t>
          </a:r>
          <a:r>
            <a:rPr lang="en-US" sz="1100" b="1">
              <a:solidFill>
                <a:srgbClr val="0070C0"/>
              </a:solidFill>
            </a:rPr>
            <a:t>(Wp)</a:t>
          </a:r>
          <a:r>
            <a:rPr lang="en-US" sz="1100" b="1" baseline="0">
              <a:solidFill>
                <a:srgbClr val="0070C0"/>
              </a:solidFill>
            </a:rPr>
            <a:t> </a:t>
          </a:r>
          <a:endParaRPr lang="en-US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346984</xdr:colOff>
      <xdr:row>38</xdr:row>
      <xdr:rowOff>123822</xdr:rowOff>
    </xdr:from>
    <xdr:to>
      <xdr:col>7</xdr:col>
      <xdr:colOff>632733</xdr:colOff>
      <xdr:row>40</xdr:row>
      <xdr:rowOff>77975</xdr:rowOff>
    </xdr:to>
    <xdr:sp macro="" textlink="">
      <xdr:nvSpPr>
        <xdr:cNvPr id="14" name="Rectángulo redondeado 13"/>
        <xdr:cNvSpPr/>
      </xdr:nvSpPr>
      <xdr:spPr>
        <a:xfrm>
          <a:off x="346984" y="4675411"/>
          <a:ext cx="3401785" cy="45081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Área necesaria (m2):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346219</xdr:colOff>
      <xdr:row>40</xdr:row>
      <xdr:rowOff>131380</xdr:rowOff>
    </xdr:from>
    <xdr:to>
      <xdr:col>7</xdr:col>
      <xdr:colOff>632730</xdr:colOff>
      <xdr:row>42</xdr:row>
      <xdr:rowOff>155725</xdr:rowOff>
    </xdr:to>
    <xdr:sp macro="" textlink="">
      <xdr:nvSpPr>
        <xdr:cNvPr id="15" name="Rectángulo redondeado 14"/>
        <xdr:cNvSpPr/>
      </xdr:nvSpPr>
      <xdr:spPr>
        <a:xfrm>
          <a:off x="346219" y="5179630"/>
          <a:ext cx="3402547" cy="62305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latin typeface="Arial" panose="020B0604020202020204" pitchFamily="34" charset="0"/>
              <a:cs typeface="Arial" panose="020B0604020202020204" pitchFamily="34" charset="0"/>
            </a:rPr>
            <a:t>Costo estimado del Proyecto (Incluye Kit de protección, Unidad de control de inyección y monitoreo): ---</a:t>
          </a:r>
          <a:r>
            <a:rPr lang="en-US" sz="1050" baseline="0">
              <a:latin typeface="Arial" panose="020B0604020202020204" pitchFamily="34" charset="0"/>
              <a:cs typeface="Arial" panose="020B0604020202020204" pitchFamily="34" charset="0"/>
            </a:rPr>
            <a:t> COP.</a:t>
          </a:r>
        </a:p>
      </xdr:txBody>
    </xdr:sp>
    <xdr:clientData/>
  </xdr:twoCellAnchor>
  <xdr:twoCellAnchor>
    <xdr:from>
      <xdr:col>6</xdr:col>
      <xdr:colOff>340167</xdr:colOff>
      <xdr:row>42</xdr:row>
      <xdr:rowOff>190501</xdr:rowOff>
    </xdr:from>
    <xdr:to>
      <xdr:col>7</xdr:col>
      <xdr:colOff>625929</xdr:colOff>
      <xdr:row>44</xdr:row>
      <xdr:rowOff>86316</xdr:rowOff>
    </xdr:to>
    <xdr:sp macro="" textlink="">
      <xdr:nvSpPr>
        <xdr:cNvPr id="16" name="Rectángulo redondeado 15"/>
        <xdr:cNvSpPr/>
      </xdr:nvSpPr>
      <xdr:spPr>
        <a:xfrm>
          <a:off x="340167" y="5837465"/>
          <a:ext cx="3401798" cy="46731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Valor de su nueva factura de energía:</a:t>
          </a:r>
          <a:r>
            <a:rPr lang="en-US" sz="1000"/>
            <a:t> </a:t>
          </a:r>
        </a:p>
      </xdr:txBody>
    </xdr:sp>
    <xdr:clientData/>
  </xdr:twoCellAnchor>
  <xdr:twoCellAnchor>
    <xdr:from>
      <xdr:col>6</xdr:col>
      <xdr:colOff>340176</xdr:colOff>
      <xdr:row>44</xdr:row>
      <xdr:rowOff>125417</xdr:rowOff>
    </xdr:from>
    <xdr:to>
      <xdr:col>7</xdr:col>
      <xdr:colOff>619123</xdr:colOff>
      <xdr:row>46</xdr:row>
      <xdr:rowOff>79570</xdr:rowOff>
    </xdr:to>
    <xdr:sp macro="" textlink="">
      <xdr:nvSpPr>
        <xdr:cNvPr id="17" name="Rectángulo redondeado 16"/>
        <xdr:cNvSpPr/>
      </xdr:nvSpPr>
      <xdr:spPr>
        <a:xfrm>
          <a:off x="340176" y="6284917"/>
          <a:ext cx="3390447" cy="4515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Ahorro de CO2 Anual (Ton):</a:t>
          </a:r>
          <a:r>
            <a:rPr lang="en-US" sz="1000"/>
            <a:t> </a:t>
          </a:r>
        </a:p>
      </xdr:txBody>
    </xdr:sp>
    <xdr:clientData/>
  </xdr:twoCellAnchor>
  <xdr:twoCellAnchor editAs="oneCell">
    <xdr:from>
      <xdr:col>6</xdr:col>
      <xdr:colOff>64960</xdr:colOff>
      <xdr:row>0</xdr:row>
      <xdr:rowOff>79974</xdr:rowOff>
    </xdr:from>
    <xdr:to>
      <xdr:col>6</xdr:col>
      <xdr:colOff>1301748</xdr:colOff>
      <xdr:row>4</xdr:row>
      <xdr:rowOff>222248</xdr:rowOff>
    </xdr:to>
    <xdr:pic>
      <xdr:nvPicPr>
        <xdr:cNvPr id="18" name="Imagen 17" descr="E:\00 MGSOLARY\LOGO MGSOLAR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" y="79974"/>
          <a:ext cx="1236788" cy="11265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243120</xdr:colOff>
      <xdr:row>14</xdr:row>
      <xdr:rowOff>175846</xdr:rowOff>
    </xdr:from>
    <xdr:to>
      <xdr:col>7</xdr:col>
      <xdr:colOff>643170</xdr:colOff>
      <xdr:row>23</xdr:row>
      <xdr:rowOff>11722</xdr:rowOff>
    </xdr:to>
    <xdr:sp macro="" textlink="">
      <xdr:nvSpPr>
        <xdr:cNvPr id="21" name="Rectángulo redondeado 20"/>
        <xdr:cNvSpPr/>
      </xdr:nvSpPr>
      <xdr:spPr>
        <a:xfrm>
          <a:off x="243120" y="2522460"/>
          <a:ext cx="3517323" cy="45067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Ingresa aquí tu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Ubicación. (Para obtener la radiación media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disponible).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42333</xdr:colOff>
      <xdr:row>2</xdr:row>
      <xdr:rowOff>170090</xdr:rowOff>
    </xdr:to>
    <xdr:pic>
      <xdr:nvPicPr>
        <xdr:cNvPr id="3" name="Imagen 2" descr="E:\00 MGSOLARY\LOGO MGSOLAR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39"/>
          <a:ext cx="746125" cy="6327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autosolar.c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utosolar.co/" TargetMode="External"/><Relationship Id="rId1" Type="http://schemas.openxmlformats.org/officeDocument/2006/relationships/hyperlink" Target="https://www.youtube.com/watch?v=YldVbV_BB3Q" TargetMode="External"/><Relationship Id="rId6" Type="http://schemas.openxmlformats.org/officeDocument/2006/relationships/hyperlink" Target="https://autosolar.co/inversores-solares-hibridos/inversor-hibrido-3000w-48v-voltronic-axpert-mks-zero-lv" TargetMode="External"/><Relationship Id="rId5" Type="http://schemas.openxmlformats.org/officeDocument/2006/relationships/hyperlink" Target="https://autosolar.co/" TargetMode="External"/><Relationship Id="rId4" Type="http://schemas.openxmlformats.org/officeDocument/2006/relationships/hyperlink" Target="http://www.mgsolar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3"/>
  <sheetViews>
    <sheetView showGridLines="0" tabSelected="1" topLeftCell="G1" zoomScale="90" zoomScaleNormal="90" zoomScaleSheetLayoutView="130" workbookViewId="0">
      <selection activeCell="AL7" sqref="AL7"/>
    </sheetView>
  </sheetViews>
  <sheetFormatPr baseColWidth="10" defaultRowHeight="15" x14ac:dyDescent="0.25"/>
  <cols>
    <col min="1" max="1" width="5.5703125" hidden="1" customWidth="1"/>
    <col min="2" max="2" width="6.7109375" hidden="1" customWidth="1"/>
    <col min="3" max="3" width="34.42578125" hidden="1" customWidth="1"/>
    <col min="4" max="4" width="7.28515625" hidden="1" customWidth="1"/>
    <col min="5" max="5" width="10.7109375" hidden="1" customWidth="1"/>
    <col min="6" max="6" width="16.42578125" hidden="1" customWidth="1"/>
    <col min="7" max="7" width="46.7109375" style="20" customWidth="1"/>
    <col min="8" max="8" width="14" style="20" customWidth="1"/>
    <col min="9" max="9" width="21.42578125" style="46" customWidth="1"/>
    <col min="10" max="10" width="11.42578125" hidden="1" customWidth="1"/>
    <col min="11" max="11" width="11.5703125" customWidth="1"/>
    <col min="12" max="12" width="6.5703125" customWidth="1"/>
    <col min="13" max="13" width="8.140625" hidden="1" customWidth="1"/>
    <col min="14" max="14" width="7.28515625" hidden="1" customWidth="1"/>
    <col min="15" max="15" width="21.140625" hidden="1" customWidth="1"/>
    <col min="16" max="16" width="11.5703125" hidden="1" customWidth="1"/>
    <col min="17" max="17" width="2.5703125" hidden="1" customWidth="1"/>
    <col min="18" max="18" width="13.42578125" hidden="1" customWidth="1"/>
    <col min="19" max="19" width="12.85546875" hidden="1" customWidth="1"/>
    <col min="20" max="20" width="12.7109375" hidden="1" customWidth="1"/>
    <col min="21" max="21" width="17.28515625" hidden="1" customWidth="1"/>
    <col min="22" max="22" width="20.140625" hidden="1" customWidth="1"/>
    <col min="23" max="23" width="11.5703125" hidden="1" customWidth="1"/>
    <col min="24" max="24" width="3.28515625" hidden="1" customWidth="1"/>
    <col min="25" max="26" width="15.140625" hidden="1" customWidth="1"/>
    <col min="27" max="28" width="14.42578125" hidden="1" customWidth="1"/>
    <col min="29" max="29" width="18.5703125" hidden="1" customWidth="1"/>
    <col min="30" max="31" width="15.140625" hidden="1" customWidth="1"/>
    <col min="32" max="32" width="9.42578125" hidden="1" customWidth="1"/>
    <col min="33" max="33" width="17.5703125" hidden="1" customWidth="1"/>
    <col min="34" max="34" width="14.140625" hidden="1" customWidth="1"/>
    <col min="35" max="36" width="12.140625" hidden="1" customWidth="1"/>
    <col min="37" max="41" width="12.140625" customWidth="1"/>
  </cols>
  <sheetData>
    <row r="2" spans="2:30" ht="22.5" customHeight="1" x14ac:dyDescent="0.25"/>
    <row r="3" spans="2:30" ht="20.25" customHeight="1" x14ac:dyDescent="0.25"/>
    <row r="4" spans="2:30" ht="20.25" customHeight="1" x14ac:dyDescent="0.3">
      <c r="B4" s="15" t="s">
        <v>24</v>
      </c>
      <c r="D4" s="2"/>
      <c r="E4" s="2"/>
      <c r="F4" s="2"/>
      <c r="I4" s="5"/>
      <c r="J4" s="2"/>
      <c r="K4" s="2"/>
      <c r="L4" s="2"/>
      <c r="M4" s="66"/>
      <c r="N4" s="76"/>
      <c r="O4" s="76"/>
      <c r="P4" s="76"/>
      <c r="Q4" s="76"/>
      <c r="R4" s="76"/>
      <c r="S4" s="76"/>
      <c r="T4" s="76"/>
      <c r="U4" s="20"/>
    </row>
    <row r="5" spans="2:30" ht="23.25" customHeight="1" x14ac:dyDescent="0.25">
      <c r="D5" s="2"/>
      <c r="E5" s="2"/>
      <c r="F5" s="2"/>
      <c r="G5" s="335"/>
      <c r="H5" s="396" t="s">
        <v>189</v>
      </c>
      <c r="I5" s="395"/>
      <c r="J5" s="395"/>
      <c r="K5" s="395"/>
      <c r="L5" s="395"/>
      <c r="O5" t="s">
        <v>47</v>
      </c>
      <c r="P5" s="76"/>
      <c r="Q5" s="76"/>
      <c r="R5" s="76"/>
      <c r="S5" s="76"/>
      <c r="T5" s="76"/>
      <c r="U5" s="20"/>
    </row>
    <row r="6" spans="2:30" x14ac:dyDescent="0.25">
      <c r="D6" s="2"/>
      <c r="E6" s="2"/>
      <c r="F6" s="2"/>
      <c r="G6" s="347" t="s">
        <v>125</v>
      </c>
      <c r="H6" s="437" t="s">
        <v>190</v>
      </c>
      <c r="I6" s="437"/>
      <c r="J6" s="437"/>
      <c r="K6" s="437"/>
      <c r="L6" s="438"/>
      <c r="M6" s="66"/>
      <c r="N6" s="76"/>
      <c r="O6" s="153" t="s">
        <v>32</v>
      </c>
      <c r="P6" s="76"/>
      <c r="Q6" s="76"/>
      <c r="R6" s="76"/>
      <c r="S6" s="76"/>
      <c r="T6" s="76"/>
      <c r="U6" s="20"/>
    </row>
    <row r="7" spans="2:30" ht="15" customHeight="1" x14ac:dyDescent="0.25">
      <c r="D7" s="2"/>
      <c r="E7" s="2"/>
      <c r="F7" s="2"/>
      <c r="G7" s="321"/>
      <c r="H7" s="437" t="s">
        <v>182</v>
      </c>
      <c r="I7" s="437"/>
      <c r="J7" s="437"/>
      <c r="K7" s="437"/>
      <c r="L7" s="438"/>
      <c r="M7" s="66"/>
      <c r="N7" s="76"/>
      <c r="O7" s="153"/>
      <c r="P7" s="76"/>
      <c r="Q7" s="76"/>
      <c r="R7" s="76"/>
      <c r="S7" s="76"/>
      <c r="T7" s="76"/>
      <c r="U7" s="20"/>
    </row>
    <row r="8" spans="2:30" ht="15" customHeight="1" x14ac:dyDescent="0.25">
      <c r="D8" s="2"/>
      <c r="E8" s="2"/>
      <c r="F8" s="2"/>
      <c r="G8" s="346" t="s">
        <v>186</v>
      </c>
      <c r="H8" s="439" t="s">
        <v>188</v>
      </c>
      <c r="I8" s="439"/>
      <c r="J8" s="439"/>
      <c r="K8" s="439"/>
      <c r="L8" s="440"/>
      <c r="M8" s="66"/>
      <c r="N8" s="76"/>
      <c r="O8" s="76"/>
      <c r="P8" s="76"/>
      <c r="Q8" s="76"/>
      <c r="R8" s="76"/>
      <c r="S8" s="76"/>
      <c r="T8" s="76"/>
      <c r="U8" s="20"/>
    </row>
    <row r="9" spans="2:30" ht="15" customHeight="1" x14ac:dyDescent="0.25">
      <c r="D9" s="2"/>
      <c r="E9" s="2"/>
      <c r="F9" s="2"/>
      <c r="G9" s="322" t="s">
        <v>126</v>
      </c>
      <c r="H9" s="441"/>
      <c r="I9" s="441"/>
      <c r="J9" s="441"/>
      <c r="K9" s="441"/>
      <c r="L9" s="441"/>
      <c r="M9" s="66"/>
      <c r="N9" s="76"/>
      <c r="O9" s="76"/>
      <c r="P9" s="76"/>
      <c r="Q9" s="76"/>
      <c r="R9" s="76"/>
      <c r="S9" s="76"/>
      <c r="T9" s="76"/>
      <c r="U9" s="20"/>
    </row>
    <row r="10" spans="2:30" ht="15.75" x14ac:dyDescent="0.25">
      <c r="D10" s="2"/>
      <c r="E10" s="2"/>
      <c r="F10" s="2"/>
      <c r="G10" s="322"/>
      <c r="H10" s="446"/>
      <c r="I10" s="446"/>
      <c r="J10" s="446"/>
      <c r="K10" s="446"/>
      <c r="L10" s="447"/>
      <c r="M10" s="66"/>
      <c r="N10" s="76"/>
      <c r="O10" s="76"/>
      <c r="P10" s="76"/>
      <c r="Q10" s="76"/>
      <c r="R10" s="76"/>
      <c r="S10" s="76"/>
      <c r="T10" s="76"/>
      <c r="U10" s="20"/>
    </row>
    <row r="11" spans="2:30" ht="39" customHeight="1" x14ac:dyDescent="0.25">
      <c r="B11" s="4" t="s">
        <v>15</v>
      </c>
      <c r="C11" s="432" t="s">
        <v>25</v>
      </c>
      <c r="D11" s="433"/>
      <c r="E11" s="6" t="s">
        <v>14</v>
      </c>
      <c r="F11" s="43" t="s">
        <v>16</v>
      </c>
      <c r="G11" s="448" t="s">
        <v>187</v>
      </c>
      <c r="H11" s="448"/>
      <c r="I11" s="448"/>
      <c r="J11" s="448"/>
      <c r="K11" s="448"/>
      <c r="L11" s="448"/>
      <c r="M11" s="66"/>
      <c r="N11" s="76"/>
      <c r="O11" s="20"/>
      <c r="P11" s="76"/>
      <c r="Q11" s="76"/>
      <c r="R11" s="76"/>
      <c r="S11" s="76"/>
      <c r="T11" s="76"/>
      <c r="U11" s="20"/>
    </row>
    <row r="12" spans="2:30" ht="24.75" customHeight="1" x14ac:dyDescent="0.25">
      <c r="B12" s="413"/>
      <c r="C12" s="32" t="s">
        <v>20</v>
      </c>
      <c r="D12" s="12"/>
      <c r="E12" s="6"/>
      <c r="F12" s="120"/>
      <c r="G12" s="169"/>
      <c r="H12" s="169"/>
      <c r="I12" s="187"/>
      <c r="J12" s="170"/>
      <c r="K12" s="171"/>
      <c r="L12" s="40"/>
      <c r="M12" s="66"/>
      <c r="N12" s="76"/>
      <c r="O12" s="76"/>
      <c r="P12" s="76"/>
      <c r="Q12" s="76"/>
      <c r="R12" s="76"/>
      <c r="S12" s="76"/>
      <c r="T12" s="76"/>
      <c r="U12" s="20"/>
    </row>
    <row r="13" spans="2:30" ht="22.5" customHeight="1" x14ac:dyDescent="0.25">
      <c r="B13" s="24"/>
      <c r="C13" s="121" t="s">
        <v>23</v>
      </c>
      <c r="D13" s="122"/>
      <c r="E13" s="132"/>
      <c r="F13" s="137" t="s">
        <v>12</v>
      </c>
      <c r="G13" s="172"/>
      <c r="H13" s="172"/>
      <c r="I13" s="323">
        <v>200</v>
      </c>
      <c r="J13" s="188"/>
      <c r="K13" s="189"/>
      <c r="L13" s="40"/>
      <c r="M13" s="66"/>
      <c r="N13" s="76"/>
      <c r="O13" s="299" t="s">
        <v>113</v>
      </c>
      <c r="P13" s="76"/>
      <c r="Q13" s="76"/>
      <c r="R13" s="76"/>
      <c r="S13" s="76"/>
      <c r="T13" s="76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2:30" hidden="1" x14ac:dyDescent="0.25">
      <c r="B14" s="410"/>
      <c r="C14" s="123" t="s">
        <v>0</v>
      </c>
      <c r="D14" s="124"/>
      <c r="E14" s="133">
        <f>+N30</f>
        <v>700</v>
      </c>
      <c r="F14" s="138" t="s">
        <v>10</v>
      </c>
      <c r="G14" s="172"/>
      <c r="H14" s="172"/>
      <c r="I14" s="206">
        <f>+I13*E14</f>
        <v>140000</v>
      </c>
      <c r="J14" s="190"/>
      <c r="K14" s="191"/>
      <c r="L14" s="40"/>
      <c r="M14" s="66"/>
      <c r="N14" s="66"/>
      <c r="O14" s="66"/>
      <c r="P14" s="66"/>
      <c r="Q14" s="76"/>
      <c r="R14" s="66"/>
      <c r="S14" s="66"/>
      <c r="T14" s="76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2:30" ht="18.75" customHeight="1" x14ac:dyDescent="0.25">
      <c r="B15" s="24"/>
      <c r="C15" s="21"/>
      <c r="D15" s="125"/>
      <c r="E15" s="134"/>
      <c r="F15" s="139"/>
      <c r="G15" s="173"/>
      <c r="H15" s="173"/>
      <c r="I15" s="207"/>
      <c r="J15" s="192"/>
      <c r="K15" s="191"/>
      <c r="L15" s="40"/>
      <c r="M15" s="91"/>
      <c r="N15" s="66"/>
      <c r="O15" s="66"/>
      <c r="P15" s="76"/>
      <c r="Q15" s="92"/>
      <c r="R15" s="76"/>
      <c r="S15" s="76"/>
      <c r="T15" s="76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ht="22.5" customHeight="1" x14ac:dyDescent="0.25">
      <c r="B16" s="24"/>
      <c r="C16" s="126" t="s">
        <v>1</v>
      </c>
      <c r="D16" s="127"/>
      <c r="E16" s="134"/>
      <c r="F16" s="138"/>
      <c r="G16" s="174"/>
      <c r="H16" s="172"/>
      <c r="I16" s="324" t="s">
        <v>5</v>
      </c>
      <c r="J16" s="193">
        <f>VLOOKUP(I16,RADIACION,2,FALSE)</f>
        <v>5</v>
      </c>
      <c r="K16" s="191"/>
      <c r="L16" s="40"/>
      <c r="M16" s="402" t="s">
        <v>185</v>
      </c>
      <c r="N16" s="66"/>
      <c r="O16" s="76"/>
      <c r="P16" s="76"/>
      <c r="Q16" s="93"/>
      <c r="R16" s="76"/>
      <c r="S16" s="76"/>
      <c r="T16" s="76"/>
      <c r="U16" s="20"/>
      <c r="V16" s="50"/>
      <c r="W16" s="50"/>
      <c r="X16" s="20"/>
      <c r="Y16" s="20"/>
      <c r="Z16" s="20"/>
      <c r="AA16" s="20"/>
      <c r="AB16" s="20"/>
      <c r="AC16" s="20"/>
      <c r="AD16" s="20"/>
    </row>
    <row r="17" spans="2:32" hidden="1" x14ac:dyDescent="0.25">
      <c r="B17" s="410"/>
      <c r="C17" s="21"/>
      <c r="D17" s="128" t="s">
        <v>6</v>
      </c>
      <c r="E17" s="135">
        <v>160</v>
      </c>
      <c r="F17" s="137" t="s">
        <v>11</v>
      </c>
      <c r="G17" s="174"/>
      <c r="H17" s="172"/>
      <c r="I17" s="208"/>
      <c r="J17" s="190"/>
      <c r="K17" s="191"/>
      <c r="L17" s="40"/>
      <c r="M17" s="66"/>
      <c r="N17" s="66"/>
      <c r="O17" s="66"/>
      <c r="P17" s="76"/>
      <c r="Q17" s="93"/>
      <c r="R17" s="76"/>
      <c r="S17" s="76"/>
      <c r="T17" s="76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2:32" hidden="1" x14ac:dyDescent="0.25">
      <c r="B18" s="410"/>
      <c r="C18" s="21"/>
      <c r="D18" s="128" t="s">
        <v>5</v>
      </c>
      <c r="E18" s="135">
        <v>165</v>
      </c>
      <c r="F18" s="138" t="s">
        <v>11</v>
      </c>
      <c r="G18" s="174"/>
      <c r="H18" s="172"/>
      <c r="I18" s="205"/>
      <c r="J18" s="190"/>
      <c r="K18" s="191"/>
      <c r="L18" s="40"/>
      <c r="M18" s="66"/>
      <c r="N18" s="66"/>
      <c r="O18" s="66"/>
      <c r="P18" s="76"/>
      <c r="Q18" s="93"/>
      <c r="R18" s="76"/>
      <c r="S18" s="76"/>
      <c r="T18" s="76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2:32" hidden="1" x14ac:dyDescent="0.25">
      <c r="B19" s="410"/>
      <c r="C19" s="21"/>
      <c r="D19" s="128" t="s">
        <v>26</v>
      </c>
      <c r="E19" s="135">
        <v>170</v>
      </c>
      <c r="F19" s="138" t="s">
        <v>11</v>
      </c>
      <c r="G19" s="174"/>
      <c r="H19" s="172"/>
      <c r="I19" s="208"/>
      <c r="J19" s="190"/>
      <c r="K19" s="191"/>
      <c r="L19" s="40"/>
      <c r="M19" s="66"/>
      <c r="N19" s="66"/>
      <c r="O19" s="66"/>
      <c r="P19" s="76"/>
      <c r="Q19" s="93"/>
      <c r="R19" s="76"/>
      <c r="S19" s="76"/>
      <c r="T19" s="76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hidden="1" x14ac:dyDescent="0.25">
      <c r="B20" s="410"/>
      <c r="C20" s="21"/>
      <c r="D20" s="128" t="s">
        <v>7</v>
      </c>
      <c r="E20" s="135">
        <v>165</v>
      </c>
      <c r="F20" s="138" t="s">
        <v>11</v>
      </c>
      <c r="G20" s="174"/>
      <c r="H20" s="172"/>
      <c r="I20" s="208"/>
      <c r="J20" s="190"/>
      <c r="K20" s="191"/>
      <c r="L20" s="40"/>
      <c r="M20" s="66"/>
      <c r="N20" s="66"/>
      <c r="O20" s="66"/>
      <c r="P20" s="76"/>
      <c r="Q20" s="93"/>
      <c r="R20" s="76"/>
      <c r="S20" s="76"/>
      <c r="T20" s="76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2" hidden="1" x14ac:dyDescent="0.25">
      <c r="B21" s="410"/>
      <c r="C21" s="21"/>
      <c r="D21" s="128" t="s">
        <v>8</v>
      </c>
      <c r="E21" s="135">
        <v>175</v>
      </c>
      <c r="F21" s="138" t="s">
        <v>11</v>
      </c>
      <c r="G21" s="174"/>
      <c r="H21" s="172"/>
      <c r="I21" s="208"/>
      <c r="J21" s="190"/>
      <c r="K21" s="191"/>
      <c r="L21" s="40"/>
      <c r="M21" s="66"/>
      <c r="N21" s="66"/>
      <c r="O21" s="66"/>
      <c r="P21" s="76"/>
      <c r="Q21" s="93"/>
      <c r="R21" s="76"/>
      <c r="S21" s="76"/>
      <c r="T21" s="76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2:32" hidden="1" x14ac:dyDescent="0.25">
      <c r="B22" s="410"/>
      <c r="C22" s="21"/>
      <c r="D22" s="128" t="s">
        <v>9</v>
      </c>
      <c r="E22" s="135">
        <v>165</v>
      </c>
      <c r="F22" s="138" t="s">
        <v>11</v>
      </c>
      <c r="G22" s="174"/>
      <c r="H22" s="172"/>
      <c r="I22" s="208"/>
      <c r="J22" s="190"/>
      <c r="K22" s="191"/>
      <c r="L22" s="40"/>
      <c r="M22" s="66"/>
      <c r="N22" s="66"/>
      <c r="O22" s="66"/>
      <c r="P22" s="76"/>
      <c r="Q22" s="76"/>
      <c r="R22" s="76"/>
      <c r="S22" s="76"/>
      <c r="T22" s="76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2:32" ht="14.25" customHeight="1" x14ac:dyDescent="0.25">
      <c r="B23" s="410"/>
      <c r="C23" s="21"/>
      <c r="D23" s="125"/>
      <c r="E23" s="134"/>
      <c r="F23" s="138"/>
      <c r="G23" s="174"/>
      <c r="H23" s="174"/>
      <c r="I23" s="214"/>
      <c r="J23" s="192"/>
      <c r="K23" s="191"/>
      <c r="L23" s="40"/>
      <c r="M23" s="66"/>
      <c r="N23" s="66"/>
      <c r="O23" s="66"/>
      <c r="P23" s="76"/>
      <c r="Q23" s="76"/>
      <c r="R23" s="76"/>
      <c r="S23" s="76"/>
      <c r="T23" s="76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2:32" ht="11.25" customHeight="1" x14ac:dyDescent="0.25">
      <c r="B24" s="24"/>
      <c r="C24" s="21"/>
      <c r="D24" s="125"/>
      <c r="E24" s="134"/>
      <c r="F24" s="138"/>
      <c r="G24" s="174"/>
      <c r="H24" s="174"/>
      <c r="I24" s="319"/>
      <c r="J24" s="192"/>
      <c r="K24" s="191"/>
      <c r="L24" s="40"/>
      <c r="M24" s="66"/>
      <c r="N24" s="47"/>
      <c r="O24" s="47"/>
      <c r="P24" s="57"/>
      <c r="Q24" s="57"/>
      <c r="R24" s="76"/>
      <c r="S24" s="57"/>
      <c r="T24" s="6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2" ht="22.5" customHeight="1" x14ac:dyDescent="0.25">
      <c r="B25" s="24"/>
      <c r="C25" s="121" t="s">
        <v>18</v>
      </c>
      <c r="D25" s="124"/>
      <c r="E25" s="136" t="s">
        <v>127</v>
      </c>
      <c r="F25" s="138" t="s">
        <v>13</v>
      </c>
      <c r="G25" s="172"/>
      <c r="H25" s="172"/>
      <c r="I25" s="325">
        <v>0.7</v>
      </c>
      <c r="J25" s="190"/>
      <c r="K25" s="191"/>
      <c r="L25" s="40"/>
      <c r="M25" s="66"/>
      <c r="N25" s="47"/>
      <c r="O25" s="47"/>
      <c r="P25" s="47"/>
      <c r="Q25" s="47"/>
      <c r="R25" s="47"/>
      <c r="S25" s="47"/>
      <c r="T25" s="6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2" ht="15.75" hidden="1" x14ac:dyDescent="0.25">
      <c r="B26" s="411"/>
      <c r="C26" s="129"/>
      <c r="D26" s="403" t="s">
        <v>183</v>
      </c>
      <c r="E26" s="49">
        <f>+I26/30*1000</f>
        <v>4666.666666666667</v>
      </c>
      <c r="F26" s="140" t="s">
        <v>12</v>
      </c>
      <c r="G26" s="175"/>
      <c r="H26" s="175"/>
      <c r="I26" s="210">
        <f>+$I$13*I25</f>
        <v>140</v>
      </c>
      <c r="J26" s="190"/>
      <c r="K26" s="191"/>
      <c r="L26" s="40"/>
      <c r="M26" s="66"/>
      <c r="N26" s="66"/>
      <c r="O26" s="66"/>
      <c r="P26" s="66"/>
      <c r="Q26" s="66"/>
      <c r="R26" s="66"/>
      <c r="S26" s="66"/>
      <c r="T26" s="6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2:32" hidden="1" x14ac:dyDescent="0.25">
      <c r="B27" s="411"/>
      <c r="C27" s="8"/>
      <c r="D27" s="130"/>
      <c r="E27" s="131"/>
      <c r="F27" s="141"/>
      <c r="G27" s="176"/>
      <c r="H27" s="176"/>
      <c r="I27" s="211"/>
      <c r="J27" s="190"/>
      <c r="K27" s="191"/>
      <c r="L27" s="40"/>
      <c r="M27" s="66"/>
      <c r="N27" s="66"/>
      <c r="O27" s="66"/>
      <c r="P27" s="66"/>
      <c r="Q27" s="66"/>
      <c r="R27" s="66"/>
      <c r="S27" s="66"/>
      <c r="T27" s="6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2:32" ht="15.75" hidden="1" customHeight="1" x14ac:dyDescent="0.25">
      <c r="B28" s="411"/>
      <c r="C28" s="8"/>
      <c r="D28" s="130"/>
      <c r="E28" s="131"/>
      <c r="F28" s="141"/>
      <c r="G28" s="176"/>
      <c r="H28" s="176"/>
      <c r="I28" s="211"/>
      <c r="J28" s="190"/>
      <c r="K28" s="191"/>
      <c r="L28" s="40"/>
      <c r="M28" s="66"/>
      <c r="N28" s="66"/>
      <c r="O28" s="66"/>
      <c r="P28" s="66"/>
      <c r="Q28" s="66"/>
      <c r="R28" s="66"/>
      <c r="S28" s="66"/>
      <c r="T28" s="6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2:32" ht="15.75" customHeight="1" x14ac:dyDescent="0.25">
      <c r="B29" s="8"/>
      <c r="C29" s="8"/>
      <c r="D29" s="130"/>
      <c r="E29" s="130"/>
      <c r="F29" s="142"/>
      <c r="G29" s="177"/>
      <c r="H29" s="177"/>
      <c r="I29" s="209"/>
      <c r="J29" s="190"/>
      <c r="K29" s="191"/>
      <c r="L29" s="40"/>
      <c r="M29" s="66"/>
      <c r="N29" s="218" t="s">
        <v>59</v>
      </c>
      <c r="O29" s="70" t="s">
        <v>60</v>
      </c>
      <c r="P29" s="90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4"/>
    </row>
    <row r="30" spans="2:32" ht="22.5" customHeight="1" x14ac:dyDescent="0.25">
      <c r="B30" s="8"/>
      <c r="C30" s="121" t="s">
        <v>22</v>
      </c>
      <c r="D30" s="130"/>
      <c r="E30" s="130"/>
      <c r="F30" s="130"/>
      <c r="G30" s="177"/>
      <c r="H30" s="177"/>
      <c r="I30" s="326">
        <f>+O30</f>
        <v>140000</v>
      </c>
      <c r="J30" s="190"/>
      <c r="K30" s="191"/>
      <c r="L30" s="40"/>
      <c r="M30" s="66"/>
      <c r="N30" s="398">
        <v>700</v>
      </c>
      <c r="O30" s="219">
        <f>+N30*I13</f>
        <v>140000</v>
      </c>
      <c r="P30" s="47"/>
      <c r="Q30" s="47"/>
      <c r="R30" s="47"/>
      <c r="S30" s="269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4"/>
    </row>
    <row r="31" spans="2:32" ht="9.75" customHeight="1" x14ac:dyDescent="0.25">
      <c r="B31" s="17"/>
      <c r="C31" s="27"/>
      <c r="D31" s="28"/>
      <c r="E31" s="28"/>
      <c r="F31" s="29"/>
      <c r="G31" s="177"/>
      <c r="H31" s="177"/>
      <c r="I31" s="212"/>
      <c r="J31" s="194"/>
      <c r="K31" s="191"/>
      <c r="L31" s="4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4"/>
    </row>
    <row r="32" spans="2:32" ht="9.75" customHeight="1" x14ac:dyDescent="0.25">
      <c r="B32" s="19"/>
      <c r="C32" s="36"/>
      <c r="D32" s="37"/>
      <c r="E32" s="37"/>
      <c r="F32" s="34"/>
      <c r="G32" s="177"/>
      <c r="H32" s="177"/>
      <c r="I32" s="212"/>
      <c r="J32" s="195"/>
      <c r="K32" s="191"/>
      <c r="L32" s="40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4"/>
    </row>
    <row r="33" spans="2:35" ht="9.75" customHeight="1" x14ac:dyDescent="0.25">
      <c r="B33" s="19"/>
      <c r="C33" s="36"/>
      <c r="D33" s="37"/>
      <c r="E33" s="37"/>
      <c r="F33" s="34"/>
      <c r="G33" s="177"/>
      <c r="H33" s="177"/>
      <c r="I33" s="191"/>
      <c r="J33" s="195"/>
      <c r="K33" s="191"/>
      <c r="L33" s="40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4"/>
    </row>
    <row r="34" spans="2:35" ht="21.75" customHeight="1" x14ac:dyDescent="0.25">
      <c r="B34" s="30"/>
      <c r="C34" s="33" t="s">
        <v>4</v>
      </c>
      <c r="D34" s="30"/>
      <c r="E34" s="30"/>
      <c r="F34" s="31"/>
      <c r="G34" s="434" t="s">
        <v>124</v>
      </c>
      <c r="H34" s="434"/>
      <c r="I34" s="434"/>
      <c r="J34" s="434"/>
      <c r="K34" s="434"/>
      <c r="L34" s="301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4"/>
    </row>
    <row r="35" spans="2:35" ht="24.75" hidden="1" customHeight="1" x14ac:dyDescent="0.25">
      <c r="B35" s="412"/>
      <c r="C35" s="409" t="s">
        <v>30</v>
      </c>
      <c r="D35" s="13"/>
      <c r="E35" s="14"/>
      <c r="F35" s="401">
        <f>+(E26*1000)/(J16*1000*(1-S125))</f>
        <v>1072.7969348659005</v>
      </c>
      <c r="G35" s="196"/>
      <c r="H35" s="196"/>
      <c r="I35" s="196"/>
      <c r="J35" s="197" t="s">
        <v>17</v>
      </c>
      <c r="K35" s="198"/>
      <c r="L35" s="40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4"/>
    </row>
    <row r="36" spans="2:35" ht="18" customHeight="1" x14ac:dyDescent="0.25">
      <c r="B36" s="17"/>
      <c r="C36" s="13"/>
      <c r="D36" s="13"/>
      <c r="E36" s="13"/>
      <c r="F36" s="18"/>
      <c r="G36" s="199"/>
      <c r="H36" s="199"/>
      <c r="I36" s="200"/>
      <c r="J36" s="201"/>
      <c r="K36" s="185"/>
      <c r="L36" s="40"/>
      <c r="M36" s="7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4"/>
    </row>
    <row r="37" spans="2:35" ht="16.5" customHeight="1" x14ac:dyDescent="0.25">
      <c r="B37" s="17"/>
      <c r="C37" s="13"/>
      <c r="D37" s="13"/>
      <c r="E37" s="39"/>
      <c r="F37" s="18"/>
      <c r="G37" s="199"/>
      <c r="H37" s="199"/>
      <c r="I37" s="204"/>
      <c r="J37" s="178"/>
      <c r="K37" s="179" t="s">
        <v>57</v>
      </c>
      <c r="L37" s="40"/>
      <c r="M37" s="444">
        <f>+I42/K38</f>
        <v>8137.2235185185191</v>
      </c>
      <c r="N37" s="445"/>
      <c r="O37" s="275" t="s">
        <v>105</v>
      </c>
      <c r="P37" s="276"/>
      <c r="Q37" s="270"/>
      <c r="R37" s="66"/>
      <c r="S37" s="66"/>
      <c r="T37" s="66"/>
      <c r="U37" s="71" t="s">
        <v>48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4"/>
    </row>
    <row r="38" spans="2:35" ht="24" customHeight="1" x14ac:dyDescent="0.25">
      <c r="B38" s="21"/>
      <c r="C38" s="22" t="s">
        <v>21</v>
      </c>
      <c r="E38" s="23"/>
      <c r="F38" s="48">
        <f>+F35/H38</f>
        <v>1.9866609904924084</v>
      </c>
      <c r="G38" s="202"/>
      <c r="H38" s="302">
        <v>540</v>
      </c>
      <c r="I38" s="327">
        <f>+ROUNDUP((F38),0)</f>
        <v>2</v>
      </c>
      <c r="J38" s="180"/>
      <c r="K38" s="213">
        <f>+I38*H38</f>
        <v>1080</v>
      </c>
      <c r="L38" s="40"/>
      <c r="M38" s="268" t="s">
        <v>106</v>
      </c>
      <c r="N38" s="271"/>
      <c r="O38" s="272"/>
      <c r="P38" s="273"/>
      <c r="Q38" s="274"/>
      <c r="R38" s="66"/>
      <c r="S38" s="66"/>
      <c r="T38" s="66"/>
      <c r="U38" s="102">
        <v>0.2</v>
      </c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4"/>
    </row>
    <row r="39" spans="2:35" ht="15" customHeight="1" x14ac:dyDescent="0.25">
      <c r="B39" s="21"/>
      <c r="C39" s="22"/>
      <c r="D39" s="38"/>
      <c r="E39" s="23"/>
      <c r="F39" s="44"/>
      <c r="G39" s="203"/>
      <c r="H39" s="203" t="s">
        <v>27</v>
      </c>
      <c r="I39" s="209"/>
      <c r="J39" s="180"/>
      <c r="K39" s="181"/>
      <c r="L39" s="217">
        <f>+AH64</f>
        <v>1</v>
      </c>
      <c r="M39" s="216" t="s">
        <v>61</v>
      </c>
      <c r="N39" s="66"/>
      <c r="O39" s="66"/>
      <c r="P39" s="66"/>
      <c r="Q39" s="76"/>
      <c r="R39" s="66"/>
      <c r="S39" s="66"/>
      <c r="T39" s="66"/>
      <c r="U39" s="102">
        <v>0.3</v>
      </c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4"/>
    </row>
    <row r="40" spans="2:35" ht="24" customHeight="1" x14ac:dyDescent="0.25">
      <c r="B40" s="24"/>
      <c r="C40" s="22" t="s">
        <v>43</v>
      </c>
      <c r="D40" s="25"/>
      <c r="E40" s="26"/>
      <c r="F40" s="45"/>
      <c r="G40" s="182"/>
      <c r="H40" s="182"/>
      <c r="I40" s="327">
        <f>+I38*2*1.5</f>
        <v>6</v>
      </c>
      <c r="J40" s="180"/>
      <c r="K40" s="181"/>
      <c r="L40" s="221">
        <f>+AH66</f>
        <v>1</v>
      </c>
      <c r="M40" s="220" t="s">
        <v>62</v>
      </c>
      <c r="N40" s="66"/>
      <c r="O40" s="67" t="s">
        <v>31</v>
      </c>
      <c r="P40" s="67" t="s">
        <v>44</v>
      </c>
      <c r="Q40" s="68"/>
      <c r="R40" s="69" t="s">
        <v>44</v>
      </c>
      <c r="S40" s="70"/>
      <c r="T40" s="66"/>
      <c r="U40" s="102">
        <v>0.4</v>
      </c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4"/>
    </row>
    <row r="41" spans="2:35" ht="23.25" customHeight="1" x14ac:dyDescent="0.25">
      <c r="B41" s="24"/>
      <c r="C41" s="22"/>
      <c r="D41" s="25"/>
      <c r="E41" s="26"/>
      <c r="F41" s="45"/>
      <c r="G41" s="183"/>
      <c r="H41" s="183"/>
      <c r="I41" s="209"/>
      <c r="J41" s="180"/>
      <c r="K41" s="181"/>
      <c r="L41" s="40"/>
      <c r="M41" s="66"/>
      <c r="N41" s="66"/>
      <c r="O41" s="71" t="s">
        <v>6</v>
      </c>
      <c r="P41" s="72">
        <v>4.3</v>
      </c>
      <c r="Q41" s="73"/>
      <c r="R41" s="74">
        <v>160</v>
      </c>
      <c r="S41" s="62" t="s">
        <v>11</v>
      </c>
      <c r="T41" s="75"/>
      <c r="U41" s="102">
        <v>0.5</v>
      </c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4"/>
    </row>
    <row r="42" spans="2:35" ht="24" customHeight="1" x14ac:dyDescent="0.25">
      <c r="B42" s="7"/>
      <c r="C42" s="22" t="s">
        <v>19</v>
      </c>
      <c r="D42" s="9"/>
      <c r="E42" s="10"/>
      <c r="F42" s="16"/>
      <c r="G42" s="184"/>
      <c r="H42" s="184"/>
      <c r="I42" s="328">
        <f>+V120</f>
        <v>8788201.4000000004</v>
      </c>
      <c r="J42" s="180"/>
      <c r="K42" s="181"/>
      <c r="L42" s="40"/>
      <c r="M42" s="66"/>
      <c r="N42" s="66"/>
      <c r="O42" s="71" t="s">
        <v>5</v>
      </c>
      <c r="P42" s="72">
        <v>5</v>
      </c>
      <c r="Q42" s="73"/>
      <c r="R42" s="74">
        <v>165</v>
      </c>
      <c r="S42" s="62" t="s">
        <v>11</v>
      </c>
      <c r="T42" s="75"/>
      <c r="U42" s="102">
        <v>0.6</v>
      </c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4"/>
    </row>
    <row r="43" spans="2:35" ht="21" customHeight="1" x14ac:dyDescent="0.25">
      <c r="B43" s="7"/>
      <c r="C43" s="22"/>
      <c r="D43" s="9"/>
      <c r="E43" s="10"/>
      <c r="F43" s="16"/>
      <c r="G43" s="185"/>
      <c r="H43" s="185"/>
      <c r="I43" s="209"/>
      <c r="J43" s="180"/>
      <c r="K43" s="181"/>
      <c r="L43" s="40"/>
      <c r="M43" s="66"/>
      <c r="N43" s="66"/>
      <c r="O43" s="71" t="s">
        <v>26</v>
      </c>
      <c r="P43" s="72">
        <v>5</v>
      </c>
      <c r="Q43" s="73"/>
      <c r="R43" s="74">
        <v>170</v>
      </c>
      <c r="S43" s="62" t="s">
        <v>11</v>
      </c>
      <c r="T43" s="75"/>
      <c r="U43" s="102">
        <v>0.7</v>
      </c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4"/>
    </row>
    <row r="44" spans="2:35" ht="24" customHeight="1" x14ac:dyDescent="0.25">
      <c r="B44" s="7"/>
      <c r="C44" s="22" t="s">
        <v>2</v>
      </c>
      <c r="D44" s="9"/>
      <c r="E44" s="10"/>
      <c r="F44" s="16"/>
      <c r="G44" s="184"/>
      <c r="H44" s="184"/>
      <c r="I44" s="327">
        <f>+I30-(I30*I25)</f>
        <v>42000</v>
      </c>
      <c r="J44" s="180"/>
      <c r="K44" s="181"/>
      <c r="L44" s="40"/>
      <c r="M44" s="66"/>
      <c r="N44" s="66"/>
      <c r="O44" s="71" t="s">
        <v>7</v>
      </c>
      <c r="P44" s="72">
        <v>4.8</v>
      </c>
      <c r="Q44" s="73"/>
      <c r="R44" s="74">
        <v>165</v>
      </c>
      <c r="S44" s="62" t="s">
        <v>11</v>
      </c>
      <c r="T44" s="75"/>
      <c r="U44" s="102">
        <v>0.8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4"/>
    </row>
    <row r="45" spans="2:35" ht="15" customHeight="1" x14ac:dyDescent="0.25">
      <c r="B45" s="7"/>
      <c r="C45" s="22"/>
      <c r="D45" s="9"/>
      <c r="E45" s="10"/>
      <c r="F45" s="16"/>
      <c r="G45" s="185"/>
      <c r="H45" s="185"/>
      <c r="I45" s="209"/>
      <c r="J45" s="180"/>
      <c r="K45" s="181"/>
      <c r="L45" s="40"/>
      <c r="M45" s="66"/>
      <c r="N45" s="66"/>
      <c r="O45" s="71" t="s">
        <v>8</v>
      </c>
      <c r="P45" s="72">
        <v>5.5</v>
      </c>
      <c r="Q45" s="73"/>
      <c r="R45" s="74">
        <v>175</v>
      </c>
      <c r="S45" s="62" t="s">
        <v>11</v>
      </c>
      <c r="T45" s="75"/>
      <c r="U45" s="102">
        <v>0.9</v>
      </c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4"/>
    </row>
    <row r="46" spans="2:35" ht="24" customHeight="1" x14ac:dyDescent="0.25">
      <c r="B46" s="7"/>
      <c r="C46" s="22" t="s">
        <v>3</v>
      </c>
      <c r="D46" s="9"/>
      <c r="E46" s="10"/>
      <c r="F46" s="16"/>
      <c r="G46" s="184"/>
      <c r="H46" s="184"/>
      <c r="I46" s="329">
        <f>+I13*I25/246</f>
        <v>0.56910569105691056</v>
      </c>
      <c r="J46" s="180"/>
      <c r="K46" s="181"/>
      <c r="L46" s="40"/>
      <c r="M46" s="66"/>
      <c r="N46" s="66"/>
      <c r="O46" s="71" t="s">
        <v>9</v>
      </c>
      <c r="P46" s="72">
        <v>4.5999999999999996</v>
      </c>
      <c r="Q46" s="73"/>
      <c r="R46" s="74">
        <v>165</v>
      </c>
      <c r="S46" s="62" t="s">
        <v>11</v>
      </c>
      <c r="T46" s="75"/>
      <c r="U46" s="102">
        <v>1</v>
      </c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4"/>
    </row>
    <row r="47" spans="2:35" ht="15" customHeight="1" x14ac:dyDescent="0.25">
      <c r="B47" s="3"/>
      <c r="C47" s="8"/>
      <c r="D47" s="9"/>
      <c r="E47" s="10"/>
      <c r="F47" s="16"/>
      <c r="G47" s="185"/>
      <c r="H47" s="185"/>
      <c r="I47" s="214"/>
      <c r="J47" s="180"/>
      <c r="K47" s="181"/>
      <c r="L47" s="40"/>
      <c r="M47" s="66"/>
      <c r="N47" s="66"/>
      <c r="O47" s="66"/>
      <c r="P47" s="66"/>
      <c r="Q47" s="76"/>
      <c r="R47" s="66"/>
      <c r="S47" s="66"/>
      <c r="T47" s="66"/>
      <c r="U47" s="66"/>
      <c r="V47" s="66"/>
      <c r="W47" s="66"/>
      <c r="X47" s="66"/>
      <c r="AA47" s="66"/>
      <c r="AC47" s="66"/>
      <c r="AD47" s="66"/>
      <c r="AE47" s="66"/>
      <c r="AF47" s="64"/>
    </row>
    <row r="48" spans="2:35" ht="22.5" customHeight="1" x14ac:dyDescent="0.25">
      <c r="B48" s="2"/>
      <c r="C48" s="5"/>
      <c r="D48" s="5"/>
      <c r="E48" s="5"/>
      <c r="F48" s="11"/>
      <c r="G48" s="320" t="s">
        <v>49</v>
      </c>
      <c r="H48" s="185"/>
      <c r="I48" s="168"/>
      <c r="J48" s="186"/>
      <c r="K48" s="168"/>
      <c r="L48" s="40"/>
      <c r="M48" s="66"/>
      <c r="Z48" s="143"/>
      <c r="AA48" s="143"/>
      <c r="AD48" s="147"/>
      <c r="AE48" s="147"/>
      <c r="AF48" s="147"/>
      <c r="AG48" s="147"/>
      <c r="AH48" s="147"/>
      <c r="AI48" s="147"/>
    </row>
    <row r="49" spans="1:35" x14ac:dyDescent="0.25">
      <c r="B49" s="1"/>
      <c r="C49" s="1"/>
      <c r="D49" s="1"/>
      <c r="E49" s="1"/>
      <c r="F49" s="1"/>
      <c r="G49" s="436" t="s">
        <v>157</v>
      </c>
      <c r="H49" s="436"/>
      <c r="I49" s="436"/>
      <c r="J49" s="436"/>
      <c r="K49" s="436"/>
      <c r="L49" s="40"/>
      <c r="M49" s="66"/>
      <c r="AA49" s="116"/>
      <c r="AB49" s="116"/>
      <c r="AD49" s="147"/>
      <c r="AE49" s="147"/>
      <c r="AF49" s="147"/>
      <c r="AG49" s="147"/>
      <c r="AH49" s="147"/>
      <c r="AI49" s="147"/>
    </row>
    <row r="50" spans="1:35" ht="13.5" customHeight="1" x14ac:dyDescent="0.25">
      <c r="B50" s="1"/>
      <c r="C50" s="1"/>
      <c r="D50" s="1"/>
      <c r="E50" s="1"/>
      <c r="F50" s="1"/>
      <c r="G50" s="436" t="s">
        <v>162</v>
      </c>
      <c r="H50" s="436"/>
      <c r="I50" s="436"/>
      <c r="J50" s="436"/>
      <c r="K50" s="436"/>
      <c r="L50" s="40"/>
      <c r="M50" s="66"/>
    </row>
    <row r="51" spans="1:35" ht="13.5" customHeight="1" x14ac:dyDescent="0.25">
      <c r="B51" s="1"/>
      <c r="C51" s="1"/>
      <c r="D51" s="1"/>
      <c r="E51" s="1"/>
      <c r="F51" s="1"/>
      <c r="G51" s="436" t="s">
        <v>163</v>
      </c>
      <c r="H51" s="436"/>
      <c r="I51" s="436"/>
      <c r="J51" s="436"/>
      <c r="K51" s="436"/>
      <c r="L51" s="40"/>
      <c r="M51" s="66"/>
    </row>
    <row r="52" spans="1:35" ht="13.5" customHeight="1" x14ac:dyDescent="0.25">
      <c r="B52" s="1"/>
      <c r="C52" s="1"/>
      <c r="D52" s="1"/>
      <c r="E52" s="1"/>
      <c r="F52" s="1"/>
      <c r="G52" s="436" t="s">
        <v>158</v>
      </c>
      <c r="H52" s="436"/>
      <c r="I52" s="436"/>
      <c r="J52" s="436"/>
      <c r="K52" s="436"/>
      <c r="L52" s="40"/>
      <c r="M52" s="66"/>
    </row>
    <row r="53" spans="1:35" ht="13.5" customHeight="1" x14ac:dyDescent="0.25">
      <c r="B53" s="1"/>
      <c r="C53" s="1"/>
      <c r="D53" s="1"/>
      <c r="E53" s="1"/>
      <c r="F53" s="1"/>
      <c r="G53" s="436" t="s">
        <v>180</v>
      </c>
      <c r="H53" s="436"/>
      <c r="I53" s="436"/>
      <c r="J53" s="436"/>
      <c r="K53" s="436"/>
      <c r="L53" s="40"/>
      <c r="M53" s="66"/>
    </row>
    <row r="54" spans="1:35" ht="13.5" customHeight="1" x14ac:dyDescent="0.25">
      <c r="B54" s="1"/>
      <c r="C54" s="1"/>
      <c r="D54" s="1"/>
      <c r="E54" s="1"/>
      <c r="F54" s="1"/>
      <c r="G54" s="436" t="s">
        <v>161</v>
      </c>
      <c r="H54" s="436"/>
      <c r="I54" s="436"/>
      <c r="J54" s="436"/>
      <c r="K54" s="436"/>
      <c r="L54" s="40"/>
      <c r="M54" s="66"/>
    </row>
    <row r="55" spans="1:35" ht="13.5" customHeight="1" x14ac:dyDescent="0.25">
      <c r="B55" s="1"/>
      <c r="C55" s="1"/>
      <c r="D55" s="1"/>
      <c r="E55" s="1"/>
      <c r="F55" s="1"/>
      <c r="G55" s="436" t="s">
        <v>159</v>
      </c>
      <c r="H55" s="436"/>
      <c r="I55" s="436"/>
      <c r="J55" s="436"/>
      <c r="K55" s="436"/>
      <c r="L55" s="40"/>
      <c r="M55" s="66"/>
    </row>
    <row r="56" spans="1:35" x14ac:dyDescent="0.25">
      <c r="A56" s="58"/>
      <c r="B56" s="59"/>
      <c r="C56" s="59"/>
      <c r="D56" s="59"/>
      <c r="E56" s="59"/>
      <c r="F56" s="59"/>
      <c r="G56" s="41"/>
      <c r="H56" s="41"/>
      <c r="I56" s="42"/>
      <c r="J56" s="115"/>
      <c r="K56" s="350" t="s">
        <v>156</v>
      </c>
      <c r="L56" s="40"/>
      <c r="M56" s="66"/>
    </row>
    <row r="57" spans="1:35" x14ac:dyDescent="0.25">
      <c r="A57" s="58"/>
      <c r="B57" s="59"/>
      <c r="C57" s="59"/>
      <c r="D57" s="59"/>
      <c r="E57" s="59"/>
      <c r="F57" s="59"/>
      <c r="G57" s="41"/>
      <c r="H57" s="41"/>
      <c r="I57" s="42"/>
      <c r="J57" s="115"/>
      <c r="K57" s="249"/>
      <c r="L57" s="40"/>
      <c r="M57" s="66"/>
    </row>
    <row r="58" spans="1:35" x14ac:dyDescent="0.25">
      <c r="A58" s="58"/>
      <c r="B58" s="59"/>
      <c r="C58" s="59"/>
      <c r="D58" s="59"/>
      <c r="E58" s="59"/>
      <c r="F58" s="59"/>
      <c r="G58" s="435" t="s">
        <v>164</v>
      </c>
      <c r="H58" s="435"/>
      <c r="I58" s="435"/>
      <c r="J58" s="435"/>
      <c r="K58" s="435"/>
      <c r="L58" s="435"/>
      <c r="M58" s="66"/>
    </row>
    <row r="59" spans="1:35" x14ac:dyDescent="0.25">
      <c r="A59" s="58"/>
      <c r="B59" s="59"/>
      <c r="C59" s="59"/>
      <c r="D59" s="59"/>
      <c r="E59" s="59"/>
      <c r="F59" s="59"/>
      <c r="G59" s="60"/>
      <c r="H59" s="60"/>
      <c r="I59" s="61"/>
      <c r="J59" s="59"/>
      <c r="K59" s="59"/>
      <c r="L59" s="1"/>
      <c r="M59" s="66"/>
      <c r="Y59" s="112" t="s">
        <v>55</v>
      </c>
      <c r="Z59" s="114">
        <v>3767</v>
      </c>
    </row>
    <row r="60" spans="1:35" ht="21" thickBot="1" x14ac:dyDescent="0.35">
      <c r="A60" s="58"/>
      <c r="B60" s="59"/>
      <c r="C60" s="59"/>
      <c r="D60" s="59"/>
      <c r="E60" s="59"/>
      <c r="F60" s="59"/>
      <c r="G60" s="60"/>
      <c r="H60" s="60"/>
      <c r="I60" s="61"/>
      <c r="J60" s="59"/>
      <c r="K60" s="59"/>
      <c r="L60" s="1"/>
      <c r="M60" s="66"/>
      <c r="N60" s="248" t="s">
        <v>56</v>
      </c>
      <c r="S60" s="144"/>
      <c r="Y60" s="300" t="s">
        <v>52</v>
      </c>
      <c r="Z60" s="315">
        <v>44600</v>
      </c>
      <c r="AA60" s="393">
        <v>0.1</v>
      </c>
      <c r="AB60" s="155"/>
      <c r="AD60" s="147"/>
      <c r="AE60" s="147"/>
      <c r="AF60" s="147"/>
      <c r="AG60" s="147"/>
      <c r="AH60" s="147"/>
      <c r="AI60" s="147"/>
    </row>
    <row r="61" spans="1:35" ht="36.75" thickBot="1" x14ac:dyDescent="0.3">
      <c r="A61" s="58"/>
      <c r="B61" s="59"/>
      <c r="C61" s="59"/>
      <c r="D61" s="59"/>
      <c r="E61" s="59"/>
      <c r="F61" s="59"/>
      <c r="G61" s="60"/>
      <c r="H61" s="60"/>
      <c r="J61" s="59"/>
      <c r="K61" s="59"/>
      <c r="L61" s="1"/>
      <c r="M61" s="66"/>
      <c r="N61" s="442" t="s">
        <v>29</v>
      </c>
      <c r="O61" s="443"/>
      <c r="P61" s="105"/>
      <c r="Q61" s="105"/>
      <c r="R61" s="158"/>
      <c r="S61" s="113" t="s">
        <v>54</v>
      </c>
      <c r="T61" s="118" t="s">
        <v>53</v>
      </c>
      <c r="U61" s="106" t="s">
        <v>28</v>
      </c>
      <c r="V61" s="107" t="s">
        <v>51</v>
      </c>
      <c r="W61" s="352" t="s">
        <v>160</v>
      </c>
      <c r="X61" s="66"/>
      <c r="Y61" s="77" t="s">
        <v>155</v>
      </c>
      <c r="Z61" s="246" t="s">
        <v>131</v>
      </c>
      <c r="AA61" s="246" t="s">
        <v>152</v>
      </c>
      <c r="AB61" s="247" t="s">
        <v>114</v>
      </c>
      <c r="AC61" s="77" t="s">
        <v>35</v>
      </c>
      <c r="AD61" s="78" t="s">
        <v>34</v>
      </c>
      <c r="AE61" s="148"/>
      <c r="AF61" s="316" t="s">
        <v>122</v>
      </c>
      <c r="AG61" s="316" t="s">
        <v>121</v>
      </c>
      <c r="AH61" s="317" t="s">
        <v>115</v>
      </c>
      <c r="AI61" s="147"/>
    </row>
    <row r="62" spans="1:35" ht="15.75" x14ac:dyDescent="0.25">
      <c r="A62" s="58"/>
      <c r="B62" s="59"/>
      <c r="C62" s="59"/>
      <c r="D62" s="59"/>
      <c r="E62" s="59"/>
      <c r="F62" s="59"/>
      <c r="G62" s="60"/>
      <c r="H62" s="60"/>
      <c r="J62" s="59"/>
      <c r="K62" s="59"/>
      <c r="L62" s="1"/>
      <c r="M62" s="76"/>
      <c r="N62" s="341" t="s">
        <v>50</v>
      </c>
      <c r="O62" s="262"/>
      <c r="P62" s="332"/>
      <c r="Q62" s="103"/>
      <c r="R62" s="307">
        <v>450</v>
      </c>
      <c r="S62" s="145">
        <f>+$K$38</f>
        <v>1080</v>
      </c>
      <c r="T62" s="312">
        <v>0</v>
      </c>
      <c r="U62" s="104" t="s">
        <v>28</v>
      </c>
      <c r="V62" s="108">
        <f>+AA62*T62</f>
        <v>0</v>
      </c>
      <c r="W62" s="351">
        <f>+V62*Y62</f>
        <v>0</v>
      </c>
      <c r="X62" s="66"/>
      <c r="Y62" s="79">
        <v>0</v>
      </c>
      <c r="Z62" s="334">
        <f>+R62*AF62</f>
        <v>675000</v>
      </c>
      <c r="AA62" s="159">
        <f t="shared" ref="AA62:AA69" si="0">+Z62+($AA$60*Z62)</f>
        <v>742500</v>
      </c>
      <c r="AB62" s="156">
        <f>+AA62/R62</f>
        <v>1650</v>
      </c>
      <c r="AC62" s="70" t="s">
        <v>36</v>
      </c>
      <c r="AD62" s="149" t="s">
        <v>128</v>
      </c>
      <c r="AE62" s="148"/>
      <c r="AF62" s="305">
        <v>1500</v>
      </c>
      <c r="AG62" s="154">
        <f>+S62/R62</f>
        <v>2.4</v>
      </c>
      <c r="AH62" s="224">
        <f>+ROUNDUP((AG62),0)</f>
        <v>3</v>
      </c>
      <c r="AI62" s="147"/>
    </row>
    <row r="63" spans="1:35" ht="15.75" x14ac:dyDescent="0.25">
      <c r="A63" s="58"/>
      <c r="B63" s="59"/>
      <c r="C63" s="59"/>
      <c r="D63" s="59"/>
      <c r="E63" s="59"/>
      <c r="F63" s="59"/>
      <c r="G63" s="60"/>
      <c r="H63" s="60"/>
      <c r="J63" s="59"/>
      <c r="K63" s="59"/>
      <c r="L63" s="1"/>
      <c r="M63" s="76"/>
      <c r="N63" s="341" t="s">
        <v>50</v>
      </c>
      <c r="O63" s="262"/>
      <c r="P63" s="261"/>
      <c r="Q63" s="103"/>
      <c r="R63" s="307">
        <v>540</v>
      </c>
      <c r="S63" s="145">
        <f>+$K$38</f>
        <v>1080</v>
      </c>
      <c r="T63" s="312">
        <f>+AH63</f>
        <v>2</v>
      </c>
      <c r="U63" s="104" t="s">
        <v>28</v>
      </c>
      <c r="V63" s="108">
        <f>+AA63*T63</f>
        <v>1715859.2</v>
      </c>
      <c r="W63" s="351">
        <f t="shared" ref="W63:W110" si="1">+V63*Y63</f>
        <v>0</v>
      </c>
      <c r="X63" s="66"/>
      <c r="Y63" s="79"/>
      <c r="Z63" s="334">
        <v>779936</v>
      </c>
      <c r="AA63" s="159">
        <f>+Z63+($AA$60*Z63)</f>
        <v>857929.6</v>
      </c>
      <c r="AB63" s="156">
        <f>+AA63/R63</f>
        <v>1588.7585185185185</v>
      </c>
      <c r="AC63" s="70" t="s">
        <v>130</v>
      </c>
      <c r="AD63" t="s">
        <v>129</v>
      </c>
      <c r="AE63" s="148"/>
      <c r="AF63" s="331"/>
      <c r="AG63" s="154">
        <f>+S63/R63</f>
        <v>2</v>
      </c>
      <c r="AH63" s="224">
        <f>+ROUNDUP((AG63),0)</f>
        <v>2</v>
      </c>
      <c r="AI63" s="147"/>
    </row>
    <row r="64" spans="1:35" ht="15.75" x14ac:dyDescent="0.25">
      <c r="A64" s="58"/>
      <c r="B64" s="59"/>
      <c r="C64" s="59"/>
      <c r="D64" s="59"/>
      <c r="E64" s="59"/>
      <c r="F64" s="59"/>
      <c r="G64" s="60"/>
      <c r="H64" s="60"/>
      <c r="J64" s="59"/>
      <c r="K64" s="59"/>
      <c r="L64" s="1"/>
      <c r="M64" s="76"/>
      <c r="N64" s="342" t="s">
        <v>58</v>
      </c>
      <c r="O64" s="263"/>
      <c r="P64" s="261"/>
      <c r="Q64" s="63"/>
      <c r="R64" s="308">
        <v>1500</v>
      </c>
      <c r="S64" s="145">
        <f>+$K$38</f>
        <v>1080</v>
      </c>
      <c r="T64" s="397">
        <f>+AH64</f>
        <v>1</v>
      </c>
      <c r="U64" s="81" t="s">
        <v>28</v>
      </c>
      <c r="V64" s="108">
        <f>+AA64*T64</f>
        <v>1210000</v>
      </c>
      <c r="W64" s="351">
        <f t="shared" si="1"/>
        <v>0</v>
      </c>
      <c r="X64" s="66"/>
      <c r="Y64" s="79">
        <v>0</v>
      </c>
      <c r="Z64" s="334">
        <v>1100000</v>
      </c>
      <c r="AA64" s="159">
        <f t="shared" si="0"/>
        <v>1210000</v>
      </c>
      <c r="AB64" s="156">
        <f>+AA64/R64</f>
        <v>806.66666666666663</v>
      </c>
      <c r="AC64" s="70" t="s">
        <v>36</v>
      </c>
      <c r="AD64" s="150" t="s">
        <v>118</v>
      </c>
      <c r="AE64" s="148"/>
      <c r="AF64" s="159"/>
      <c r="AG64" s="154">
        <f>+S64/R64*0.9</f>
        <v>0.64800000000000002</v>
      </c>
      <c r="AH64" s="224">
        <f t="shared" ref="AH64:AH66" si="2">+ROUNDUP((AG64),0)</f>
        <v>1</v>
      </c>
      <c r="AI64" s="147"/>
    </row>
    <row r="65" spans="1:35" x14ac:dyDescent="0.25">
      <c r="A65" s="58"/>
      <c r="B65" s="59"/>
      <c r="C65" s="59"/>
      <c r="D65" s="59"/>
      <c r="E65" s="59"/>
      <c r="F65" s="59"/>
      <c r="G65" s="60"/>
      <c r="H65" s="60"/>
      <c r="J65" s="59"/>
      <c r="K65" s="59"/>
      <c r="L65" s="1"/>
      <c r="M65" s="76"/>
      <c r="N65" s="343" t="s">
        <v>133</v>
      </c>
      <c r="O65" s="297"/>
      <c r="P65" s="309">
        <v>10000</v>
      </c>
      <c r="Q65" s="63"/>
      <c r="R65" s="306"/>
      <c r="S65" s="145">
        <f t="shared" ref="S65:S69" si="3">+$K$38</f>
        <v>1080</v>
      </c>
      <c r="T65" s="311">
        <v>0</v>
      </c>
      <c r="U65" s="81" t="s">
        <v>28</v>
      </c>
      <c r="V65" s="108">
        <f>+AA65*T65</f>
        <v>0</v>
      </c>
      <c r="W65" s="351">
        <f t="shared" si="1"/>
        <v>0</v>
      </c>
      <c r="X65" s="66"/>
      <c r="Y65" s="79">
        <v>0</v>
      </c>
      <c r="Z65" s="334">
        <v>9000000</v>
      </c>
      <c r="AA65" s="159">
        <f t="shared" si="0"/>
        <v>9900000</v>
      </c>
      <c r="AB65" s="156">
        <f>+AA65/P65</f>
        <v>990</v>
      </c>
      <c r="AC65" s="70" t="s">
        <v>36</v>
      </c>
      <c r="AD65" s="150" t="s">
        <v>123</v>
      </c>
      <c r="AE65" s="148"/>
      <c r="AF65" s="296"/>
      <c r="AG65" s="154">
        <f t="shared" ref="AG65:AG69" si="4">+S65/P65*0.9</f>
        <v>9.7199999999999995E-2</v>
      </c>
      <c r="AH65" s="224">
        <f t="shared" si="2"/>
        <v>1</v>
      </c>
      <c r="AI65" s="147"/>
    </row>
    <row r="66" spans="1:35" x14ac:dyDescent="0.25">
      <c r="A66" s="58"/>
      <c r="B66" s="59"/>
      <c r="C66" s="59"/>
      <c r="D66" s="59"/>
      <c r="E66" s="59"/>
      <c r="F66" s="59"/>
      <c r="G66" s="60"/>
      <c r="H66" s="60"/>
      <c r="J66" s="59"/>
      <c r="K66" s="59"/>
      <c r="L66" s="1"/>
      <c r="M66" s="76"/>
      <c r="N66" s="343" t="s">
        <v>134</v>
      </c>
      <c r="O66" s="297"/>
      <c r="P66" s="310">
        <v>15000</v>
      </c>
      <c r="Q66" s="63"/>
      <c r="R66" s="306"/>
      <c r="S66" s="145">
        <f t="shared" si="3"/>
        <v>1080</v>
      </c>
      <c r="T66" s="330">
        <v>0</v>
      </c>
      <c r="U66" s="81" t="s">
        <v>28</v>
      </c>
      <c r="V66" s="108">
        <f>+AA66*T66</f>
        <v>0</v>
      </c>
      <c r="W66" s="351">
        <f t="shared" si="1"/>
        <v>0</v>
      </c>
      <c r="X66" s="66"/>
      <c r="Y66" s="79">
        <v>0</v>
      </c>
      <c r="Z66" s="334">
        <v>13000000</v>
      </c>
      <c r="AA66" s="159">
        <f t="shared" si="0"/>
        <v>14300000</v>
      </c>
      <c r="AB66" s="156">
        <f t="shared" ref="AB66:AB69" si="5">+AA66/P66</f>
        <v>953.33333333333337</v>
      </c>
      <c r="AC66" s="313" t="s">
        <v>120</v>
      </c>
      <c r="AD66" s="150" t="s">
        <v>119</v>
      </c>
      <c r="AE66" s="148"/>
      <c r="AF66" s="148"/>
      <c r="AG66" s="154">
        <f t="shared" si="4"/>
        <v>6.4799999999999996E-2</v>
      </c>
      <c r="AH66" s="224">
        <f t="shared" si="2"/>
        <v>1</v>
      </c>
      <c r="AI66" s="147"/>
    </row>
    <row r="67" spans="1:35" ht="15.75" x14ac:dyDescent="0.25">
      <c r="A67" s="58"/>
      <c r="B67" s="59"/>
      <c r="C67" s="59"/>
      <c r="D67" s="59"/>
      <c r="E67" s="59"/>
      <c r="F67" s="59"/>
      <c r="G67" s="60"/>
      <c r="H67" s="60"/>
      <c r="J67" s="59"/>
      <c r="K67" s="59"/>
      <c r="L67" s="1"/>
      <c r="M67" s="76"/>
      <c r="N67" s="343" t="s">
        <v>134</v>
      </c>
      <c r="O67" s="297"/>
      <c r="P67" s="310">
        <v>5000</v>
      </c>
      <c r="Q67" s="63"/>
      <c r="R67" s="306"/>
      <c r="S67" s="145">
        <f t="shared" si="3"/>
        <v>1080</v>
      </c>
      <c r="T67" s="312">
        <v>0</v>
      </c>
      <c r="U67" s="81" t="s">
        <v>28</v>
      </c>
      <c r="V67" s="108">
        <f t="shared" ref="V67" si="6">+AA67*T67</f>
        <v>0</v>
      </c>
      <c r="W67" s="351">
        <f t="shared" si="1"/>
        <v>0</v>
      </c>
      <c r="X67" s="66"/>
      <c r="Y67" s="79">
        <v>0</v>
      </c>
      <c r="Z67" s="334">
        <v>5500000</v>
      </c>
      <c r="AA67" s="159">
        <f t="shared" ref="AA67" si="7">+Z67+($AA$60*Z67)</f>
        <v>6050000</v>
      </c>
      <c r="AB67" s="156">
        <f t="shared" si="5"/>
        <v>1210</v>
      </c>
      <c r="AC67" s="313" t="s">
        <v>120</v>
      </c>
      <c r="AD67" s="150" t="s">
        <v>117</v>
      </c>
      <c r="AE67" s="148"/>
      <c r="AF67" s="148"/>
      <c r="AG67" s="154">
        <f t="shared" si="4"/>
        <v>0.19439999999999999</v>
      </c>
      <c r="AH67" s="224">
        <f t="shared" ref="AH67" si="8">+ROUNDUP((AG67),0)</f>
        <v>1</v>
      </c>
      <c r="AI67" s="147"/>
    </row>
    <row r="68" spans="1:35" ht="15.75" x14ac:dyDescent="0.25">
      <c r="A68" s="58"/>
      <c r="B68" s="59"/>
      <c r="C68" s="59"/>
      <c r="D68" s="59"/>
      <c r="E68" s="59"/>
      <c r="F68" s="59"/>
      <c r="G68" s="60"/>
      <c r="H68" s="60"/>
      <c r="J68" s="59"/>
      <c r="K68" s="59"/>
      <c r="L68" s="1"/>
      <c r="M68" s="76"/>
      <c r="N68" s="343" t="s">
        <v>134</v>
      </c>
      <c r="O68" s="297"/>
      <c r="P68" s="310">
        <v>3800</v>
      </c>
      <c r="Q68" s="63"/>
      <c r="R68" s="306"/>
      <c r="S68" s="145">
        <f t="shared" si="3"/>
        <v>1080</v>
      </c>
      <c r="T68" s="312">
        <v>0</v>
      </c>
      <c r="U68" s="81" t="s">
        <v>28</v>
      </c>
      <c r="V68" s="108">
        <f>+AA68*T68</f>
        <v>0</v>
      </c>
      <c r="W68" s="351">
        <f t="shared" si="1"/>
        <v>0</v>
      </c>
      <c r="X68" s="66"/>
      <c r="Y68" s="79">
        <v>0</v>
      </c>
      <c r="Z68" s="334">
        <v>5000000</v>
      </c>
      <c r="AA68" s="159">
        <f t="shared" si="0"/>
        <v>5500000</v>
      </c>
      <c r="AB68" s="156">
        <f t="shared" si="5"/>
        <v>1447.3684210526317</v>
      </c>
      <c r="AC68" s="313" t="s">
        <v>120</v>
      </c>
      <c r="AD68" s="150" t="s">
        <v>116</v>
      </c>
      <c r="AE68" s="148"/>
      <c r="AF68" s="148"/>
      <c r="AG68" s="154">
        <f>+S68/P68*0.9</f>
        <v>0.25578947368421051</v>
      </c>
      <c r="AH68" s="224">
        <f>+ROUNDUP((AG68),0)</f>
        <v>1</v>
      </c>
      <c r="AI68" s="147"/>
    </row>
    <row r="69" spans="1:35" ht="15.75" x14ac:dyDescent="0.25">
      <c r="A69" s="58"/>
      <c r="B69" s="59"/>
      <c r="C69" s="59"/>
      <c r="D69" s="59"/>
      <c r="E69" s="59"/>
      <c r="F69" s="59"/>
      <c r="G69" s="60"/>
      <c r="H69" s="60"/>
      <c r="J69" s="59"/>
      <c r="K69" s="59"/>
      <c r="L69" s="1"/>
      <c r="M69" s="76"/>
      <c r="N69" s="343" t="s">
        <v>134</v>
      </c>
      <c r="O69" s="297"/>
      <c r="P69" s="310">
        <v>3000</v>
      </c>
      <c r="Q69" s="63"/>
      <c r="R69" s="306"/>
      <c r="S69" s="145">
        <f t="shared" si="3"/>
        <v>1080</v>
      </c>
      <c r="T69" s="312">
        <v>0</v>
      </c>
      <c r="U69" s="81" t="s">
        <v>28</v>
      </c>
      <c r="V69" s="108">
        <f t="shared" ref="V69" si="9">+AA69*T69</f>
        <v>0</v>
      </c>
      <c r="W69" s="351">
        <f t="shared" si="1"/>
        <v>0</v>
      </c>
      <c r="X69" s="66"/>
      <c r="Y69" s="79">
        <v>0</v>
      </c>
      <c r="Z69" s="334">
        <v>2286360</v>
      </c>
      <c r="AA69" s="159">
        <f t="shared" si="0"/>
        <v>2514996</v>
      </c>
      <c r="AB69" s="156">
        <f t="shared" si="5"/>
        <v>838.33199999999999</v>
      </c>
      <c r="AC69" s="333" t="s">
        <v>132</v>
      </c>
      <c r="AD69" t="s">
        <v>135</v>
      </c>
      <c r="AE69" s="148"/>
      <c r="AF69" s="148"/>
      <c r="AG69" s="154">
        <f t="shared" si="4"/>
        <v>0.32400000000000001</v>
      </c>
      <c r="AH69" s="224">
        <f>+ROUNDUP((AG69),0)</f>
        <v>1</v>
      </c>
      <c r="AI69" s="147"/>
    </row>
    <row r="70" spans="1:35" ht="15.75" x14ac:dyDescent="0.25">
      <c r="A70" s="58"/>
      <c r="B70" s="59"/>
      <c r="C70" s="59"/>
      <c r="D70" s="59"/>
      <c r="E70" s="59"/>
      <c r="F70" s="59"/>
      <c r="G70" s="60"/>
      <c r="H70" s="60"/>
      <c r="J70" s="59"/>
      <c r="K70" s="59"/>
      <c r="L70" s="1"/>
      <c r="M70" s="76"/>
      <c r="N70" s="343"/>
      <c r="O70" s="297"/>
      <c r="P70" s="310"/>
      <c r="Q70" s="63"/>
      <c r="R70" s="306"/>
      <c r="S70" s="145"/>
      <c r="T70" s="312"/>
      <c r="U70" s="81"/>
      <c r="V70" s="108"/>
      <c r="W70" s="351"/>
      <c r="X70" s="66"/>
      <c r="Y70" s="79"/>
      <c r="Z70" s="334"/>
      <c r="AA70" s="159"/>
      <c r="AB70" s="156"/>
      <c r="AC70" s="333"/>
      <c r="AE70" s="148"/>
      <c r="AF70" s="148"/>
      <c r="AG70" s="154"/>
      <c r="AH70" s="224"/>
      <c r="AI70" s="147"/>
    </row>
    <row r="71" spans="1:35" ht="15.75" x14ac:dyDescent="0.25">
      <c r="A71" s="58"/>
      <c r="B71" s="59"/>
      <c r="C71" s="59"/>
      <c r="D71" s="59"/>
      <c r="E71" s="59"/>
      <c r="F71" s="59"/>
      <c r="G71" s="60"/>
      <c r="H71" s="60"/>
      <c r="J71" s="59"/>
      <c r="K71" s="59"/>
      <c r="L71" s="1"/>
      <c r="M71" s="76"/>
      <c r="N71" s="340" t="s">
        <v>165</v>
      </c>
      <c r="O71" s="297"/>
      <c r="P71" s="310"/>
      <c r="Q71" s="63"/>
      <c r="R71" s="306"/>
      <c r="S71" s="145"/>
      <c r="T71" s="312"/>
      <c r="U71" s="354">
        <f>SUM(V72:V73)</f>
        <v>919201.79999999993</v>
      </c>
      <c r="V71" s="108"/>
      <c r="W71" s="353"/>
      <c r="X71" s="66"/>
      <c r="Y71" s="79"/>
      <c r="Z71" s="334"/>
      <c r="AA71" s="159"/>
      <c r="AB71" s="156"/>
      <c r="AC71" s="333"/>
      <c r="AE71" s="148"/>
      <c r="AF71" s="148"/>
      <c r="AG71" s="154"/>
      <c r="AH71" s="224"/>
      <c r="AI71" s="147"/>
    </row>
    <row r="72" spans="1:35" x14ac:dyDescent="0.25">
      <c r="B72" s="1"/>
      <c r="C72" s="1"/>
      <c r="D72" s="1"/>
      <c r="E72" s="1"/>
      <c r="F72" s="1"/>
      <c r="G72" s="35"/>
      <c r="H72" s="35"/>
      <c r="J72" s="1"/>
      <c r="K72" s="1"/>
      <c r="L72" s="1"/>
      <c r="M72" s="66"/>
      <c r="N72" s="336" t="s">
        <v>151</v>
      </c>
      <c r="O72" s="265"/>
      <c r="P72" s="266"/>
      <c r="Q72" s="63"/>
      <c r="R72" s="157"/>
      <c r="S72" s="146"/>
      <c r="T72" s="164">
        <v>1</v>
      </c>
      <c r="U72" s="81" t="s">
        <v>28</v>
      </c>
      <c r="V72" s="108">
        <f>+AA72*T72</f>
        <v>144348.6</v>
      </c>
      <c r="W72" s="353">
        <f t="shared" si="1"/>
        <v>27426.234</v>
      </c>
      <c r="X72" s="66"/>
      <c r="Y72" s="82">
        <v>0.19</v>
      </c>
      <c r="Z72" s="334">
        <v>131226</v>
      </c>
      <c r="AA72" s="159">
        <f>+Z72+($AA$60*Z72)</f>
        <v>144348.6</v>
      </c>
      <c r="AB72" s="117"/>
      <c r="AC72" s="314"/>
      <c r="AD72" s="149" t="s">
        <v>136</v>
      </c>
      <c r="AE72" s="148"/>
      <c r="AF72" s="148"/>
      <c r="AG72" s="154"/>
      <c r="AH72" s="225"/>
      <c r="AI72" s="147"/>
    </row>
    <row r="73" spans="1:35" x14ac:dyDescent="0.25">
      <c r="B73" s="1"/>
      <c r="C73" s="1"/>
      <c r="D73" s="1"/>
      <c r="E73" s="1"/>
      <c r="F73" s="1"/>
      <c r="G73" s="35"/>
      <c r="H73" s="35"/>
      <c r="J73" s="1"/>
      <c r="K73" s="1"/>
      <c r="L73" s="1"/>
      <c r="M73" s="66"/>
      <c r="N73" s="336" t="s">
        <v>136</v>
      </c>
      <c r="O73" s="265"/>
      <c r="P73" s="266"/>
      <c r="Q73" s="63"/>
      <c r="R73" s="157"/>
      <c r="S73" s="146"/>
      <c r="T73" s="164">
        <v>1</v>
      </c>
      <c r="U73" s="81" t="s">
        <v>28</v>
      </c>
      <c r="V73" s="108">
        <f>+AA73*T73</f>
        <v>774853.2</v>
      </c>
      <c r="W73" s="353">
        <f t="shared" si="1"/>
        <v>147222.10799999998</v>
      </c>
      <c r="X73" s="66"/>
      <c r="Y73" s="82">
        <v>0.19</v>
      </c>
      <c r="Z73" s="334">
        <v>704412</v>
      </c>
      <c r="AA73" s="159">
        <f>+Z73+($AA$60*Z73)</f>
        <v>774853.2</v>
      </c>
      <c r="AB73" s="117"/>
      <c r="AC73" s="314"/>
      <c r="AD73" s="149"/>
      <c r="AE73" s="148"/>
      <c r="AF73" s="148"/>
      <c r="AG73" s="154"/>
      <c r="AH73" s="225"/>
      <c r="AI73" s="147"/>
    </row>
    <row r="74" spans="1:35" x14ac:dyDescent="0.25">
      <c r="B74" s="1"/>
      <c r="C74" s="1"/>
      <c r="D74" s="1"/>
      <c r="E74" s="1"/>
      <c r="F74" s="1"/>
      <c r="G74" s="35"/>
      <c r="H74" s="35"/>
      <c r="J74" s="1"/>
      <c r="K74" s="1"/>
      <c r="L74" s="1"/>
      <c r="M74" s="66"/>
      <c r="N74" s="86"/>
      <c r="O74" s="358"/>
      <c r="P74" s="359"/>
      <c r="Q74" s="87"/>
      <c r="R74" s="87"/>
      <c r="S74" s="360"/>
      <c r="T74" s="361"/>
      <c r="U74" s="87"/>
      <c r="V74" s="362"/>
      <c r="W74" s="363"/>
      <c r="X74" s="76"/>
      <c r="Y74" s="364"/>
      <c r="Z74" s="366"/>
      <c r="AA74" s="365"/>
      <c r="AB74" s="366"/>
      <c r="AC74" s="367"/>
      <c r="AD74" s="368"/>
      <c r="AE74" s="368"/>
      <c r="AF74" s="368"/>
      <c r="AG74" s="369"/>
      <c r="AH74" s="370"/>
      <c r="AI74" s="371"/>
    </row>
    <row r="75" spans="1:35" x14ac:dyDescent="0.25">
      <c r="B75" s="1"/>
      <c r="C75" s="1"/>
      <c r="D75" s="1"/>
      <c r="E75" s="1"/>
      <c r="F75" s="1"/>
      <c r="G75" s="35"/>
      <c r="H75" s="35"/>
      <c r="J75" s="1"/>
      <c r="K75" s="1"/>
      <c r="L75" s="1"/>
      <c r="M75" s="66"/>
      <c r="N75" s="337"/>
      <c r="O75" s="385"/>
      <c r="P75" s="386"/>
      <c r="Q75" s="387"/>
      <c r="R75" s="387"/>
      <c r="S75" s="388"/>
      <c r="T75" s="389"/>
      <c r="U75" s="387"/>
      <c r="V75" s="362"/>
      <c r="W75" s="390"/>
      <c r="X75" s="76"/>
      <c r="Y75" s="391"/>
      <c r="Z75" s="366"/>
      <c r="AA75" s="365"/>
      <c r="AB75" s="366"/>
      <c r="AC75" s="92"/>
      <c r="AD75" s="371"/>
      <c r="AE75" s="371"/>
      <c r="AF75" s="371"/>
      <c r="AG75" s="369"/>
      <c r="AH75" s="392"/>
      <c r="AI75" s="371"/>
    </row>
    <row r="76" spans="1:35" ht="16.5" thickBot="1" x14ac:dyDescent="0.3">
      <c r="B76" s="1"/>
      <c r="C76" s="1"/>
      <c r="D76" s="1"/>
      <c r="E76" s="1"/>
      <c r="F76" s="1"/>
      <c r="G76" s="35"/>
      <c r="H76" s="35"/>
      <c r="J76" s="1"/>
      <c r="K76" s="1"/>
      <c r="L76" s="1"/>
      <c r="M76" s="66"/>
      <c r="N76" s="372"/>
      <c r="O76" s="373"/>
      <c r="P76" s="374"/>
      <c r="Q76" s="375"/>
      <c r="R76" s="375"/>
      <c r="S76" s="376"/>
      <c r="T76" s="377"/>
      <c r="U76" s="387"/>
      <c r="V76" s="378"/>
      <c r="W76" s="379"/>
      <c r="X76" s="76"/>
      <c r="Y76" s="380"/>
      <c r="Z76" s="380"/>
      <c r="AA76" s="394">
        <v>0.1</v>
      </c>
      <c r="AB76" s="381"/>
      <c r="AC76" s="382"/>
      <c r="AD76" s="161"/>
      <c r="AE76" s="161"/>
      <c r="AF76" s="161"/>
      <c r="AG76" s="383"/>
      <c r="AH76" s="384"/>
      <c r="AI76" s="371"/>
    </row>
    <row r="77" spans="1:35" ht="15.75" thickBot="1" x14ac:dyDescent="0.3">
      <c r="B77" s="1"/>
      <c r="C77" s="1"/>
      <c r="D77" s="1"/>
      <c r="E77" s="1"/>
      <c r="F77" s="1"/>
      <c r="G77" s="35"/>
      <c r="H77" s="35"/>
      <c r="J77" s="1"/>
      <c r="K77" s="1"/>
      <c r="L77" s="1"/>
      <c r="M77" s="66"/>
      <c r="N77" s="340" t="s">
        <v>171</v>
      </c>
      <c r="O77" s="265"/>
      <c r="P77" s="266"/>
      <c r="Q77" s="63"/>
      <c r="R77" s="157"/>
      <c r="S77" s="146"/>
      <c r="T77" s="414"/>
      <c r="U77" s="417">
        <f>SUM(V78:V80)</f>
        <v>219598.5</v>
      </c>
      <c r="V77" s="415"/>
      <c r="W77" s="353"/>
      <c r="X77" s="66"/>
      <c r="Y77" s="82"/>
      <c r="Z77" s="82"/>
      <c r="AA77" s="117"/>
      <c r="AB77" s="117"/>
      <c r="AC77" s="314"/>
      <c r="AD77" s="149"/>
      <c r="AE77" s="148"/>
      <c r="AF77" s="148"/>
      <c r="AG77" s="154"/>
      <c r="AH77" s="225"/>
      <c r="AI77" s="147"/>
    </row>
    <row r="78" spans="1:35" x14ac:dyDescent="0.25">
      <c r="B78" s="1"/>
      <c r="C78" s="1"/>
      <c r="D78" s="1"/>
      <c r="E78" s="1"/>
      <c r="F78" s="1"/>
      <c r="G78" s="35"/>
      <c r="H78" s="35"/>
      <c r="J78" s="1"/>
      <c r="K78" s="1"/>
      <c r="L78" s="1"/>
      <c r="M78" s="66"/>
      <c r="N78" s="336" t="s">
        <v>137</v>
      </c>
      <c r="O78" s="265"/>
      <c r="P78" s="266"/>
      <c r="Q78" s="63"/>
      <c r="R78" s="157"/>
      <c r="S78" s="146"/>
      <c r="T78" s="164">
        <v>17</v>
      </c>
      <c r="U78" s="416" t="s">
        <v>148</v>
      </c>
      <c r="V78" s="108">
        <f>+AA78*T78</f>
        <v>102270.29999999999</v>
      </c>
      <c r="W78" s="353">
        <f t="shared" si="1"/>
        <v>19431.356999999996</v>
      </c>
      <c r="X78" s="66"/>
      <c r="Y78" s="82">
        <v>0.19</v>
      </c>
      <c r="Z78" s="334">
        <v>5469</v>
      </c>
      <c r="AA78" s="159">
        <f>+Z78+($AA$76*Z78)</f>
        <v>6015.9</v>
      </c>
      <c r="AB78" s="117"/>
      <c r="AC78" s="70" t="s">
        <v>130</v>
      </c>
      <c r="AD78" s="149"/>
      <c r="AE78" s="148"/>
      <c r="AF78" s="148"/>
      <c r="AG78" s="154"/>
      <c r="AH78" s="225"/>
      <c r="AI78" s="147"/>
    </row>
    <row r="79" spans="1:35" x14ac:dyDescent="0.25">
      <c r="B79" s="1"/>
      <c r="C79" s="1"/>
      <c r="D79" s="1"/>
      <c r="E79" s="1"/>
      <c r="F79" s="1"/>
      <c r="G79" s="35"/>
      <c r="H79" s="35"/>
      <c r="J79" s="1"/>
      <c r="K79" s="1"/>
      <c r="L79" s="1"/>
      <c r="M79" s="66"/>
      <c r="N79" s="336" t="s">
        <v>138</v>
      </c>
      <c r="O79" s="298"/>
      <c r="P79" s="266"/>
      <c r="Q79" s="63"/>
      <c r="R79" s="157"/>
      <c r="S79" s="146"/>
      <c r="T79" s="164">
        <v>17</v>
      </c>
      <c r="U79" s="81" t="s">
        <v>148</v>
      </c>
      <c r="V79" s="108">
        <f>+AA79*T79</f>
        <v>103897.20000000001</v>
      </c>
      <c r="W79" s="353">
        <f t="shared" si="1"/>
        <v>19740.468000000001</v>
      </c>
      <c r="X79" s="66"/>
      <c r="Y79" s="82">
        <v>0.19</v>
      </c>
      <c r="Z79" s="334">
        <v>5556</v>
      </c>
      <c r="AA79" s="159">
        <f t="shared" ref="AA79:AA80" si="10">+Z79+($AA$76*Z79)</f>
        <v>6111.6</v>
      </c>
      <c r="AB79" s="117"/>
      <c r="AC79" s="70" t="s">
        <v>130</v>
      </c>
      <c r="AD79" s="149"/>
      <c r="AE79" s="148"/>
      <c r="AF79" s="148"/>
      <c r="AG79" s="154"/>
      <c r="AH79" s="225"/>
      <c r="AI79" s="147"/>
    </row>
    <row r="80" spans="1:35" x14ac:dyDescent="0.25">
      <c r="B80" s="1"/>
      <c r="C80" s="1"/>
      <c r="D80" s="1"/>
      <c r="E80" s="1"/>
      <c r="F80" s="1"/>
      <c r="G80" s="35"/>
      <c r="H80" s="35"/>
      <c r="J80" s="1"/>
      <c r="K80" s="1"/>
      <c r="L80" s="1"/>
      <c r="M80" s="66"/>
      <c r="N80" s="336" t="s">
        <v>139</v>
      </c>
      <c r="O80" s="338"/>
      <c r="P80" s="266"/>
      <c r="Q80" s="63"/>
      <c r="R80" s="157"/>
      <c r="S80" s="146"/>
      <c r="T80" s="164">
        <v>1</v>
      </c>
      <c r="U80" s="81" t="s">
        <v>149</v>
      </c>
      <c r="V80" s="108">
        <f>+AA80*T80</f>
        <v>13431</v>
      </c>
      <c r="W80" s="353">
        <f t="shared" si="1"/>
        <v>2551.89</v>
      </c>
      <c r="X80" s="66"/>
      <c r="Y80" s="82">
        <v>0.19</v>
      </c>
      <c r="Z80" s="334">
        <v>12210</v>
      </c>
      <c r="AA80" s="159">
        <f t="shared" si="10"/>
        <v>13431</v>
      </c>
      <c r="AB80" s="117"/>
      <c r="AC80" s="70" t="s">
        <v>130</v>
      </c>
      <c r="AD80" s="149"/>
      <c r="AE80" s="148"/>
      <c r="AF80" s="148"/>
      <c r="AG80" s="154"/>
      <c r="AH80" s="225"/>
      <c r="AI80" s="147"/>
    </row>
    <row r="81" spans="2:35" ht="15.75" thickBot="1" x14ac:dyDescent="0.3">
      <c r="B81" s="1"/>
      <c r="C81" s="1"/>
      <c r="D81" s="1"/>
      <c r="E81" s="1"/>
      <c r="F81" s="1"/>
      <c r="G81" s="35"/>
      <c r="H81" s="35"/>
      <c r="J81" s="1"/>
      <c r="K81" s="1"/>
      <c r="L81" s="1"/>
      <c r="M81" s="66"/>
      <c r="N81" s="336"/>
      <c r="O81" s="338"/>
      <c r="P81" s="266"/>
      <c r="Q81" s="63"/>
      <c r="R81" s="157"/>
      <c r="S81" s="146"/>
      <c r="T81" s="164"/>
      <c r="U81" s="418"/>
      <c r="V81" s="108"/>
      <c r="W81" s="353"/>
      <c r="X81" s="66"/>
      <c r="Y81" s="82"/>
      <c r="Z81" s="334"/>
      <c r="AA81" s="159"/>
      <c r="AB81" s="117"/>
      <c r="AC81" s="70"/>
      <c r="AD81" s="149"/>
      <c r="AE81" s="148"/>
      <c r="AF81" s="148"/>
      <c r="AG81" s="154"/>
      <c r="AH81" s="225"/>
      <c r="AI81" s="147"/>
    </row>
    <row r="82" spans="2:35" ht="15.75" thickBot="1" x14ac:dyDescent="0.3">
      <c r="B82" s="1"/>
      <c r="C82" s="1"/>
      <c r="D82" s="1"/>
      <c r="E82" s="1"/>
      <c r="F82" s="1"/>
      <c r="G82" s="35"/>
      <c r="H82" s="35"/>
      <c r="J82" s="1"/>
      <c r="K82" s="1"/>
      <c r="L82" s="1"/>
      <c r="M82" s="66"/>
      <c r="N82" s="340" t="s">
        <v>179</v>
      </c>
      <c r="O82" s="338"/>
      <c r="P82" s="266"/>
      <c r="Q82" s="63"/>
      <c r="R82" s="157"/>
      <c r="S82" s="146"/>
      <c r="T82" s="414"/>
      <c r="U82" s="417">
        <f>SUM(V84:V92)</f>
        <v>1463875.6</v>
      </c>
      <c r="V82" s="415"/>
      <c r="W82" s="353"/>
      <c r="X82" s="66"/>
      <c r="Y82" s="82"/>
      <c r="Z82" s="82"/>
      <c r="AA82" s="159"/>
      <c r="AB82" s="117"/>
      <c r="AC82" s="314"/>
      <c r="AD82" s="149"/>
      <c r="AE82" s="148"/>
      <c r="AF82" s="148"/>
      <c r="AG82" s="154"/>
      <c r="AH82" s="225"/>
      <c r="AI82" s="147"/>
    </row>
    <row r="83" spans="2:35" x14ac:dyDescent="0.25">
      <c r="B83" s="1"/>
      <c r="C83" s="1"/>
      <c r="D83" s="1"/>
      <c r="E83" s="1"/>
      <c r="F83" s="1"/>
      <c r="G83" s="35"/>
      <c r="H83" s="35"/>
      <c r="J83" s="1"/>
      <c r="K83" s="1"/>
      <c r="L83" s="1"/>
      <c r="M83" s="66"/>
      <c r="N83" s="340" t="s">
        <v>170</v>
      </c>
      <c r="O83" s="338"/>
      <c r="P83" s="266"/>
      <c r="Q83" s="63"/>
      <c r="R83" s="157"/>
      <c r="S83" s="146"/>
      <c r="T83" s="164"/>
      <c r="U83" s="423">
        <f>SUM(V84:V87)</f>
        <v>376838</v>
      </c>
      <c r="V83" s="108"/>
      <c r="W83" s="353"/>
      <c r="X83" s="66"/>
      <c r="Y83" s="82"/>
      <c r="Z83" s="82"/>
      <c r="AA83" s="159"/>
      <c r="AB83" s="117"/>
      <c r="AC83" s="314"/>
      <c r="AD83" s="149"/>
      <c r="AE83" s="148"/>
      <c r="AF83" s="148"/>
      <c r="AG83" s="154"/>
      <c r="AH83" s="225"/>
      <c r="AI83" s="147"/>
    </row>
    <row r="84" spans="2:35" x14ac:dyDescent="0.25">
      <c r="B84" s="1"/>
      <c r="C84" s="1"/>
      <c r="D84" s="1"/>
      <c r="E84" s="1"/>
      <c r="F84" s="1"/>
      <c r="G84" s="35"/>
      <c r="H84" s="35"/>
      <c r="J84" s="1"/>
      <c r="K84" s="1"/>
      <c r="L84" s="1"/>
      <c r="M84" s="66"/>
      <c r="N84" s="336" t="s">
        <v>68</v>
      </c>
      <c r="O84" s="338"/>
      <c r="P84" s="266"/>
      <c r="Q84" s="63"/>
      <c r="R84" s="157"/>
      <c r="S84" s="146"/>
      <c r="T84" s="164">
        <v>2</v>
      </c>
      <c r="U84" s="81" t="s">
        <v>149</v>
      </c>
      <c r="V84" s="108">
        <f>+AA84*T84</f>
        <v>28039</v>
      </c>
      <c r="W84" s="353">
        <f t="shared" si="1"/>
        <v>5327.41</v>
      </c>
      <c r="X84" s="66"/>
      <c r="Y84" s="82">
        <v>0.19</v>
      </c>
      <c r="Z84" s="334">
        <v>12745</v>
      </c>
      <c r="AA84" s="159">
        <f t="shared" ref="AA84:AA92" si="11">+Z84+($AA$76*Z84)</f>
        <v>14019.5</v>
      </c>
      <c r="AB84" s="117"/>
      <c r="AC84" s="70" t="s">
        <v>130</v>
      </c>
      <c r="AD84" s="149"/>
      <c r="AE84" s="148"/>
      <c r="AF84" s="148"/>
      <c r="AG84" s="154"/>
      <c r="AH84" s="225"/>
      <c r="AI84" s="147"/>
    </row>
    <row r="85" spans="2:35" x14ac:dyDescent="0.25">
      <c r="B85" s="1"/>
      <c r="C85" s="1"/>
      <c r="D85" s="1"/>
      <c r="E85" s="1"/>
      <c r="F85" s="1"/>
      <c r="G85" s="35"/>
      <c r="H85" s="35"/>
      <c r="J85" s="1"/>
      <c r="K85" s="1"/>
      <c r="L85" s="1"/>
      <c r="M85" s="66"/>
      <c r="N85" s="336" t="s">
        <v>166</v>
      </c>
      <c r="O85" s="338"/>
      <c r="P85" s="266"/>
      <c r="Q85" s="63"/>
      <c r="R85" s="157"/>
      <c r="S85" s="146"/>
      <c r="T85" s="164">
        <v>2</v>
      </c>
      <c r="U85" s="81" t="s">
        <v>149</v>
      </c>
      <c r="V85" s="108">
        <f>+AA85*T85</f>
        <v>52956.2</v>
      </c>
      <c r="W85" s="353">
        <f t="shared" si="1"/>
        <v>10061.678</v>
      </c>
      <c r="X85" s="66"/>
      <c r="Y85" s="82">
        <v>0.19</v>
      </c>
      <c r="Z85" s="334">
        <v>24071</v>
      </c>
      <c r="AA85" s="159">
        <f t="shared" si="11"/>
        <v>26478.1</v>
      </c>
      <c r="AB85" s="117"/>
      <c r="AC85" s="70" t="s">
        <v>130</v>
      </c>
      <c r="AD85" s="149"/>
      <c r="AE85" s="148"/>
      <c r="AF85" s="148"/>
      <c r="AG85" s="154"/>
      <c r="AH85" s="225"/>
      <c r="AI85" s="147"/>
    </row>
    <row r="86" spans="2:35" x14ac:dyDescent="0.25">
      <c r="B86" s="1"/>
      <c r="C86" s="1"/>
      <c r="D86" s="1"/>
      <c r="E86" s="1"/>
      <c r="F86" s="1"/>
      <c r="G86" s="35"/>
      <c r="H86" s="35"/>
      <c r="J86" s="1"/>
      <c r="K86" s="1"/>
      <c r="L86" s="1"/>
      <c r="M86" s="66"/>
      <c r="N86" s="336" t="s">
        <v>69</v>
      </c>
      <c r="O86" s="338"/>
      <c r="P86" s="266"/>
      <c r="Q86" s="63"/>
      <c r="R86" s="157"/>
      <c r="S86" s="146"/>
      <c r="T86" s="164">
        <v>1</v>
      </c>
      <c r="U86" s="81" t="s">
        <v>149</v>
      </c>
      <c r="V86" s="108">
        <f>+AA86*T86</f>
        <v>113707</v>
      </c>
      <c r="W86" s="353">
        <f t="shared" si="1"/>
        <v>21604.33</v>
      </c>
      <c r="X86" s="66"/>
      <c r="Y86" s="82">
        <v>0.19</v>
      </c>
      <c r="Z86" s="334">
        <v>103370</v>
      </c>
      <c r="AA86" s="159">
        <f t="shared" si="11"/>
        <v>113707</v>
      </c>
      <c r="AB86" s="117"/>
      <c r="AC86" s="70" t="s">
        <v>130</v>
      </c>
      <c r="AD86" s="149"/>
      <c r="AE86" s="148"/>
      <c r="AF86" s="148"/>
      <c r="AG86" s="154"/>
      <c r="AH86" s="225"/>
      <c r="AI86" s="147"/>
    </row>
    <row r="87" spans="2:35" x14ac:dyDescent="0.25">
      <c r="B87" s="1"/>
      <c r="C87" s="1"/>
      <c r="D87" s="1"/>
      <c r="E87" s="1"/>
      <c r="F87" s="1"/>
      <c r="G87" s="35"/>
      <c r="H87" s="35"/>
      <c r="J87" s="1"/>
      <c r="K87" s="1"/>
      <c r="L87" s="1"/>
      <c r="M87" s="66"/>
      <c r="N87" s="336" t="s">
        <v>70</v>
      </c>
      <c r="O87" s="338"/>
      <c r="P87" s="266"/>
      <c r="Q87" s="63"/>
      <c r="R87" s="157"/>
      <c r="S87" s="146"/>
      <c r="T87" s="164">
        <v>1</v>
      </c>
      <c r="U87" s="81" t="s">
        <v>149</v>
      </c>
      <c r="V87" s="108">
        <f>+AA87*T87</f>
        <v>182135.8</v>
      </c>
      <c r="W87" s="353">
        <f t="shared" si="1"/>
        <v>34605.801999999996</v>
      </c>
      <c r="X87" s="66"/>
      <c r="Y87" s="82">
        <v>0.19</v>
      </c>
      <c r="Z87" s="334">
        <v>165578</v>
      </c>
      <c r="AA87" s="159">
        <f t="shared" si="11"/>
        <v>182135.8</v>
      </c>
      <c r="AB87" s="117"/>
      <c r="AC87" s="70" t="s">
        <v>130</v>
      </c>
      <c r="AD87" s="149"/>
      <c r="AE87" s="148"/>
      <c r="AF87" s="148"/>
      <c r="AG87" s="154"/>
      <c r="AH87" s="225"/>
      <c r="AI87" s="147"/>
    </row>
    <row r="88" spans="2:35" x14ac:dyDescent="0.25">
      <c r="B88" s="1"/>
      <c r="C88" s="1"/>
      <c r="D88" s="1"/>
      <c r="E88" s="1"/>
      <c r="F88" s="1"/>
      <c r="G88" s="35"/>
      <c r="H88" s="35"/>
      <c r="J88" s="1"/>
      <c r="K88" s="1"/>
      <c r="L88" s="1"/>
      <c r="M88" s="66"/>
      <c r="N88" s="340" t="s">
        <v>172</v>
      </c>
      <c r="O88" s="338"/>
      <c r="P88" s="266"/>
      <c r="Q88" s="63"/>
      <c r="R88" s="157"/>
      <c r="S88" s="146"/>
      <c r="T88" s="164"/>
      <c r="U88" s="81">
        <f>SUM(V89:V92)</f>
        <v>1087037.6000000001</v>
      </c>
      <c r="V88" s="108"/>
      <c r="W88" s="353"/>
      <c r="X88" s="66"/>
      <c r="Y88" s="82"/>
      <c r="Z88" s="82"/>
      <c r="AA88" s="159"/>
      <c r="AB88" s="117"/>
      <c r="AC88" s="314"/>
      <c r="AD88" s="149"/>
      <c r="AE88" s="148"/>
      <c r="AF88" s="148"/>
      <c r="AG88" s="154"/>
      <c r="AH88" s="225"/>
      <c r="AI88" s="147"/>
    </row>
    <row r="89" spans="2:35" x14ac:dyDescent="0.25">
      <c r="B89" s="1"/>
      <c r="C89" s="1"/>
      <c r="D89" s="1"/>
      <c r="E89" s="1"/>
      <c r="F89" s="1"/>
      <c r="G89" s="35"/>
      <c r="H89" s="35"/>
      <c r="J89" s="1"/>
      <c r="K89" s="1"/>
      <c r="L89" s="1"/>
      <c r="M89" s="66"/>
      <c r="N89" s="336" t="s">
        <v>140</v>
      </c>
      <c r="O89" s="338"/>
      <c r="P89" s="266"/>
      <c r="Q89" s="63"/>
      <c r="R89" s="157"/>
      <c r="S89" s="146"/>
      <c r="T89" s="164">
        <v>2</v>
      </c>
      <c r="U89" s="81" t="s">
        <v>149</v>
      </c>
      <c r="V89" s="108">
        <f>+AA89*T89</f>
        <v>54505</v>
      </c>
      <c r="W89" s="353">
        <f t="shared" si="1"/>
        <v>10355.950000000001</v>
      </c>
      <c r="X89" s="66"/>
      <c r="Y89" s="82">
        <v>0.19</v>
      </c>
      <c r="Z89" s="334">
        <v>24775</v>
      </c>
      <c r="AA89" s="159">
        <f t="shared" si="11"/>
        <v>27252.5</v>
      </c>
      <c r="AB89" s="117"/>
      <c r="AC89" s="70" t="s">
        <v>130</v>
      </c>
      <c r="AD89" s="149"/>
      <c r="AE89" s="148"/>
      <c r="AF89" s="148"/>
      <c r="AG89" s="154"/>
      <c r="AH89" s="225"/>
      <c r="AI89" s="147"/>
    </row>
    <row r="90" spans="2:35" x14ac:dyDescent="0.25">
      <c r="B90" s="1"/>
      <c r="C90" s="1"/>
      <c r="D90" s="1"/>
      <c r="E90" s="1"/>
      <c r="F90" s="1"/>
      <c r="G90" s="35"/>
      <c r="H90" s="35"/>
      <c r="J90" s="1"/>
      <c r="K90" s="1"/>
      <c r="L90" s="1"/>
      <c r="M90" s="66"/>
      <c r="N90" s="336" t="s">
        <v>141</v>
      </c>
      <c r="O90" s="338"/>
      <c r="P90" s="266"/>
      <c r="Q90" s="63"/>
      <c r="R90" s="157"/>
      <c r="S90" s="146"/>
      <c r="T90" s="164">
        <v>1</v>
      </c>
      <c r="U90" s="81" t="s">
        <v>149</v>
      </c>
      <c r="V90" s="108">
        <f>+AA90*T90</f>
        <v>519200</v>
      </c>
      <c r="W90" s="353">
        <f t="shared" si="1"/>
        <v>98648</v>
      </c>
      <c r="X90" s="66"/>
      <c r="Y90" s="82">
        <v>0.19</v>
      </c>
      <c r="Z90" s="334">
        <v>472000</v>
      </c>
      <c r="AA90" s="159">
        <f t="shared" si="11"/>
        <v>519200</v>
      </c>
      <c r="AB90" s="117"/>
      <c r="AC90" s="70" t="s">
        <v>130</v>
      </c>
      <c r="AD90" s="149"/>
      <c r="AE90" s="148"/>
      <c r="AF90" s="148"/>
      <c r="AG90" s="154"/>
      <c r="AH90" s="225"/>
      <c r="AI90" s="147"/>
    </row>
    <row r="91" spans="2:35" x14ac:dyDescent="0.25">
      <c r="B91" s="1"/>
      <c r="C91" s="1"/>
      <c r="D91" s="1"/>
      <c r="E91" s="1"/>
      <c r="F91" s="1"/>
      <c r="G91" s="35"/>
      <c r="H91" s="35"/>
      <c r="J91" s="1"/>
      <c r="K91" s="1"/>
      <c r="L91" s="1"/>
      <c r="M91" s="66"/>
      <c r="N91" s="336" t="s">
        <v>167</v>
      </c>
      <c r="O91" s="338"/>
      <c r="P91" s="266"/>
      <c r="Q91" s="63"/>
      <c r="R91" s="157"/>
      <c r="S91" s="146"/>
      <c r="T91" s="164">
        <v>2</v>
      </c>
      <c r="U91" s="81" t="s">
        <v>149</v>
      </c>
      <c r="V91" s="108">
        <f>+AA91*T91</f>
        <v>513332.6</v>
      </c>
      <c r="W91" s="353">
        <f t="shared" si="1"/>
        <v>97533.194000000003</v>
      </c>
      <c r="X91" s="66"/>
      <c r="Y91" s="82">
        <v>0.19</v>
      </c>
      <c r="Z91" s="334">
        <v>233333</v>
      </c>
      <c r="AA91" s="159">
        <f t="shared" si="11"/>
        <v>256666.3</v>
      </c>
      <c r="AB91" s="117"/>
      <c r="AC91" s="70" t="s">
        <v>130</v>
      </c>
      <c r="AD91" s="149"/>
      <c r="AE91" s="148"/>
      <c r="AF91" s="148"/>
      <c r="AG91" s="154"/>
      <c r="AH91" s="225"/>
      <c r="AI91" s="147"/>
    </row>
    <row r="92" spans="2:35" x14ac:dyDescent="0.25">
      <c r="B92" s="1"/>
      <c r="C92" s="1"/>
      <c r="D92" s="1"/>
      <c r="E92" s="1"/>
      <c r="F92" s="1"/>
      <c r="G92" s="35"/>
      <c r="H92" s="35"/>
      <c r="J92" s="1"/>
      <c r="K92" s="1"/>
      <c r="L92" s="1"/>
      <c r="M92" s="66"/>
      <c r="N92" s="336" t="s">
        <v>168</v>
      </c>
      <c r="O92" s="338"/>
      <c r="P92" s="266"/>
      <c r="Q92" s="63"/>
      <c r="R92" s="157"/>
      <c r="S92" s="146"/>
      <c r="T92" s="164">
        <v>0</v>
      </c>
      <c r="U92" s="81" t="s">
        <v>149</v>
      </c>
      <c r="V92" s="108">
        <f>+AA92*T92</f>
        <v>0</v>
      </c>
      <c r="W92" s="353">
        <f t="shared" si="1"/>
        <v>0</v>
      </c>
      <c r="X92" s="66"/>
      <c r="Y92" s="82">
        <v>0.19</v>
      </c>
      <c r="Z92" s="334">
        <v>316700</v>
      </c>
      <c r="AA92" s="159">
        <f t="shared" si="11"/>
        <v>348370</v>
      </c>
      <c r="AB92" s="117"/>
      <c r="AC92" s="70" t="s">
        <v>130</v>
      </c>
      <c r="AD92" s="149"/>
      <c r="AE92" s="148"/>
      <c r="AF92" s="148"/>
      <c r="AG92" s="154"/>
      <c r="AH92" s="225"/>
      <c r="AI92" s="147"/>
    </row>
    <row r="93" spans="2:35" ht="15.75" thickBot="1" x14ac:dyDescent="0.3">
      <c r="B93" s="1"/>
      <c r="C93" s="1"/>
      <c r="D93" s="1"/>
      <c r="E93" s="1"/>
      <c r="F93" s="1"/>
      <c r="G93" s="35"/>
      <c r="H93" s="35"/>
      <c r="J93" s="1"/>
      <c r="K93" s="1"/>
      <c r="L93" s="1"/>
      <c r="M93" s="66"/>
      <c r="O93" s="338"/>
      <c r="P93" s="266"/>
      <c r="Q93" s="63"/>
      <c r="R93" s="157"/>
      <c r="S93" s="146"/>
      <c r="T93" s="164"/>
      <c r="U93" s="418"/>
      <c r="V93" s="108"/>
      <c r="W93" s="353"/>
      <c r="X93" s="66"/>
      <c r="Y93" s="82"/>
      <c r="Z93" s="82"/>
      <c r="AA93" s="159"/>
      <c r="AB93" s="117"/>
      <c r="AC93" s="70"/>
      <c r="AD93" s="149"/>
      <c r="AE93" s="148"/>
      <c r="AF93" s="148"/>
      <c r="AG93" s="154"/>
      <c r="AH93" s="225"/>
      <c r="AI93" s="147"/>
    </row>
    <row r="94" spans="2:35" ht="15.75" thickBot="1" x14ac:dyDescent="0.3">
      <c r="B94" s="1"/>
      <c r="C94" s="1"/>
      <c r="D94" s="1"/>
      <c r="E94" s="1"/>
      <c r="F94" s="1"/>
      <c r="G94" s="35"/>
      <c r="H94" s="35"/>
      <c r="J94" s="1"/>
      <c r="K94" s="1"/>
      <c r="L94" s="162"/>
      <c r="M94" s="66"/>
      <c r="N94" s="339" t="s">
        <v>173</v>
      </c>
      <c r="O94" s="265"/>
      <c r="P94" s="266"/>
      <c r="Q94" s="63"/>
      <c r="R94" s="157"/>
      <c r="S94" s="146"/>
      <c r="T94" s="414"/>
      <c r="U94" s="417">
        <f>SUM(V95:V96)</f>
        <v>778066.3</v>
      </c>
      <c r="V94" s="415"/>
      <c r="W94" s="353"/>
      <c r="X94" s="66"/>
      <c r="Y94" s="82"/>
      <c r="Z94" s="82"/>
      <c r="AA94" s="159"/>
      <c r="AB94" s="117"/>
      <c r="AC94" s="70"/>
      <c r="AD94" s="149"/>
      <c r="AE94" s="148"/>
      <c r="AF94" s="148"/>
      <c r="AG94" s="154"/>
      <c r="AH94" s="226"/>
      <c r="AI94" s="147"/>
    </row>
    <row r="95" spans="2:35" x14ac:dyDescent="0.25">
      <c r="B95" s="1"/>
      <c r="C95" s="1"/>
      <c r="D95" s="1"/>
      <c r="E95" s="1"/>
      <c r="F95" s="1"/>
      <c r="G95" s="35"/>
      <c r="H95" s="35"/>
      <c r="J95" s="1"/>
      <c r="K95" s="1"/>
      <c r="L95" s="162"/>
      <c r="M95" s="66"/>
      <c r="N95" s="336" t="s">
        <v>142</v>
      </c>
      <c r="O95" s="265"/>
      <c r="P95" s="266"/>
      <c r="Q95" s="63"/>
      <c r="R95" s="157"/>
      <c r="S95" s="146"/>
      <c r="T95" s="164">
        <v>1</v>
      </c>
      <c r="U95" s="416" t="s">
        <v>149</v>
      </c>
      <c r="V95" s="108">
        <f>+AA95*T95</f>
        <v>316066.3</v>
      </c>
      <c r="W95" s="353">
        <f t="shared" si="1"/>
        <v>60052.597000000002</v>
      </c>
      <c r="X95" s="66"/>
      <c r="Y95" s="82">
        <v>0.19</v>
      </c>
      <c r="Z95" s="334">
        <v>287333</v>
      </c>
      <c r="AA95" s="159">
        <f t="shared" ref="AA95:AA98" si="12">+Z95+($AA$76*Z95)</f>
        <v>316066.3</v>
      </c>
      <c r="AB95" s="117"/>
      <c r="AC95" s="70" t="s">
        <v>130</v>
      </c>
      <c r="AD95" s="149"/>
      <c r="AE95" s="148"/>
      <c r="AF95" s="148"/>
      <c r="AG95" s="154"/>
      <c r="AH95" s="226"/>
      <c r="AI95" s="147"/>
    </row>
    <row r="96" spans="2:35" x14ac:dyDescent="0.25">
      <c r="B96" s="1"/>
      <c r="C96" s="1"/>
      <c r="D96" s="1"/>
      <c r="E96" s="1"/>
      <c r="F96" s="1"/>
      <c r="G96" s="35"/>
      <c r="H96" s="35"/>
      <c r="J96" s="1"/>
      <c r="K96" s="1"/>
      <c r="L96" s="162"/>
      <c r="M96" s="66"/>
      <c r="N96" s="336" t="s">
        <v>143</v>
      </c>
      <c r="O96" s="265"/>
      <c r="P96" s="266"/>
      <c r="Q96" s="63"/>
      <c r="R96" s="157"/>
      <c r="S96" s="146"/>
      <c r="T96" s="164">
        <v>1</v>
      </c>
      <c r="U96" s="81" t="s">
        <v>149</v>
      </c>
      <c r="V96" s="108">
        <f>+AA96*T96</f>
        <v>462000</v>
      </c>
      <c r="W96" s="353">
        <f t="shared" si="1"/>
        <v>87780</v>
      </c>
      <c r="X96" s="66"/>
      <c r="Y96" s="82">
        <v>0.19</v>
      </c>
      <c r="Z96" s="334">
        <v>420000</v>
      </c>
      <c r="AA96" s="159">
        <f t="shared" si="12"/>
        <v>462000</v>
      </c>
      <c r="AB96" s="117"/>
      <c r="AC96" s="70" t="s">
        <v>130</v>
      </c>
      <c r="AD96" s="149"/>
      <c r="AE96" s="148"/>
      <c r="AF96" s="148"/>
      <c r="AG96" s="154"/>
      <c r="AH96" s="226"/>
      <c r="AI96" s="147"/>
    </row>
    <row r="97" spans="2:35" ht="15.75" thickBot="1" x14ac:dyDescent="0.3">
      <c r="B97" s="1"/>
      <c r="C97" s="1"/>
      <c r="D97" s="1"/>
      <c r="E97" s="1"/>
      <c r="F97" s="1"/>
      <c r="G97" s="35"/>
      <c r="H97" s="35"/>
      <c r="J97" s="1"/>
      <c r="K97" s="1"/>
      <c r="L97" s="162"/>
      <c r="M97" s="66"/>
      <c r="N97" s="337"/>
      <c r="O97" s="265"/>
      <c r="P97" s="266"/>
      <c r="Q97" s="63"/>
      <c r="R97" s="157"/>
      <c r="S97" s="146"/>
      <c r="T97" s="164"/>
      <c r="U97" s="81"/>
      <c r="V97" s="415"/>
      <c r="W97" s="353"/>
      <c r="X97" s="66"/>
      <c r="Y97" s="82"/>
      <c r="Z97" s="82"/>
      <c r="AA97" s="159"/>
      <c r="AB97" s="117"/>
      <c r="AC97" s="70"/>
      <c r="AD97" s="149"/>
      <c r="AE97" s="148"/>
      <c r="AF97" s="148"/>
      <c r="AG97" s="154"/>
      <c r="AH97" s="226"/>
      <c r="AI97" s="147"/>
    </row>
    <row r="98" spans="2:35" ht="15.75" thickBot="1" x14ac:dyDescent="0.3">
      <c r="B98" s="1"/>
      <c r="C98" s="1"/>
      <c r="D98" s="1"/>
      <c r="E98" s="1"/>
      <c r="F98" s="1"/>
      <c r="G98" s="35"/>
      <c r="H98" s="35"/>
      <c r="J98" s="1"/>
      <c r="K98" s="1"/>
      <c r="L98" s="162"/>
      <c r="M98" s="66"/>
      <c r="N98" s="340" t="s">
        <v>147</v>
      </c>
      <c r="O98" s="265"/>
      <c r="P98" s="266"/>
      <c r="Q98" s="63"/>
      <c r="R98" s="157"/>
      <c r="S98" s="146"/>
      <c r="T98" s="414">
        <v>1</v>
      </c>
      <c r="U98" s="422">
        <f>+AA98*T98</f>
        <v>770000</v>
      </c>
      <c r="V98" s="415">
        <f>+U98</f>
        <v>770000</v>
      </c>
      <c r="W98" s="419">
        <f>+U98*Y98</f>
        <v>146300</v>
      </c>
      <c r="X98" s="66"/>
      <c r="Y98" s="82">
        <v>0.19</v>
      </c>
      <c r="Z98" s="334">
        <v>700000</v>
      </c>
      <c r="AA98" s="159">
        <f t="shared" si="12"/>
        <v>770000</v>
      </c>
      <c r="AB98" s="117"/>
      <c r="AC98" s="70" t="s">
        <v>130</v>
      </c>
      <c r="AD98" s="149"/>
      <c r="AE98" s="148"/>
      <c r="AF98" s="148"/>
      <c r="AG98" s="154"/>
      <c r="AH98" s="226"/>
      <c r="AI98" s="147"/>
    </row>
    <row r="99" spans="2:35" ht="15.75" thickBot="1" x14ac:dyDescent="0.3">
      <c r="B99" s="1"/>
      <c r="C99" s="1"/>
      <c r="D99" s="1"/>
      <c r="E99" s="1"/>
      <c r="F99" s="1"/>
      <c r="G99" s="35"/>
      <c r="H99" s="35"/>
      <c r="J99" s="1"/>
      <c r="K99" s="1"/>
      <c r="L99" s="162"/>
      <c r="M99" s="66"/>
      <c r="N99" s="336"/>
      <c r="O99" s="265"/>
      <c r="P99" s="266"/>
      <c r="Q99" s="63"/>
      <c r="R99" s="157"/>
      <c r="S99" s="146"/>
      <c r="T99" s="164"/>
      <c r="U99" s="418"/>
      <c r="V99" s="415"/>
      <c r="W99" s="353"/>
      <c r="X99" s="66"/>
      <c r="Y99" s="82"/>
      <c r="Z99" s="355"/>
      <c r="AA99" s="159"/>
      <c r="AB99" s="117"/>
      <c r="AC99" s="70"/>
      <c r="AD99" s="149"/>
      <c r="AE99" s="148"/>
      <c r="AF99" s="148"/>
      <c r="AG99" s="154"/>
      <c r="AH99" s="226"/>
      <c r="AI99" s="147"/>
    </row>
    <row r="100" spans="2:35" ht="15.75" thickBot="1" x14ac:dyDescent="0.3">
      <c r="B100" s="1"/>
      <c r="C100" s="1"/>
      <c r="D100" s="1"/>
      <c r="E100" s="1"/>
      <c r="F100" s="1"/>
      <c r="G100" s="35"/>
      <c r="H100" s="35"/>
      <c r="J100" s="1"/>
      <c r="K100" s="1"/>
      <c r="L100" s="162"/>
      <c r="M100" s="66"/>
      <c r="N100" s="340" t="s">
        <v>175</v>
      </c>
      <c r="O100" s="265"/>
      <c r="P100" s="266"/>
      <c r="Q100" s="63"/>
      <c r="R100" s="157"/>
      <c r="S100" s="146"/>
      <c r="T100" s="414"/>
      <c r="U100" s="421">
        <f>SUM(V101:V104)</f>
        <v>4070000</v>
      </c>
      <c r="V100" s="415"/>
      <c r="W100" s="353"/>
      <c r="X100" s="66"/>
      <c r="Y100" s="82"/>
      <c r="Z100" s="355"/>
      <c r="AA100" s="159"/>
      <c r="AB100" s="117"/>
      <c r="AC100" s="70"/>
      <c r="AD100" s="149"/>
      <c r="AE100" s="148"/>
      <c r="AF100" s="148"/>
      <c r="AG100" s="154"/>
      <c r="AH100" s="226"/>
      <c r="AI100" s="147"/>
    </row>
    <row r="101" spans="2:35" x14ac:dyDescent="0.25">
      <c r="B101" s="1"/>
      <c r="C101" s="1"/>
      <c r="D101" s="1"/>
      <c r="E101" s="1"/>
      <c r="F101" s="1"/>
      <c r="G101" s="35"/>
      <c r="H101" s="35"/>
      <c r="J101" s="1"/>
      <c r="K101" s="1"/>
      <c r="L101" s="162"/>
      <c r="M101" s="66"/>
      <c r="N101" s="356" t="s">
        <v>174</v>
      </c>
      <c r="O101" s="265"/>
      <c r="P101" s="266"/>
      <c r="Q101" s="63"/>
      <c r="R101" s="157"/>
      <c r="S101" s="146"/>
      <c r="T101" s="164">
        <v>1</v>
      </c>
      <c r="U101" s="416" t="s">
        <v>150</v>
      </c>
      <c r="V101" s="108">
        <f>+AA101*T101</f>
        <v>770000</v>
      </c>
      <c r="W101" s="353">
        <f t="shared" si="1"/>
        <v>146300</v>
      </c>
      <c r="X101" s="66"/>
      <c r="Y101" s="82">
        <v>0.19</v>
      </c>
      <c r="Z101" s="334">
        <v>700000</v>
      </c>
      <c r="AA101" s="159">
        <f t="shared" ref="AA101:AA104" si="13">+Z101+($AA$76*Z101)</f>
        <v>770000</v>
      </c>
      <c r="AB101" s="117"/>
      <c r="AC101" s="70" t="s">
        <v>130</v>
      </c>
      <c r="AD101" s="149"/>
      <c r="AE101" s="148"/>
      <c r="AF101" s="148"/>
      <c r="AG101" s="154"/>
      <c r="AH101" s="226"/>
      <c r="AI101" s="147"/>
    </row>
    <row r="102" spans="2:35" x14ac:dyDescent="0.25">
      <c r="B102" s="1"/>
      <c r="C102" s="1"/>
      <c r="D102" s="1"/>
      <c r="E102" s="1"/>
      <c r="F102" s="1"/>
      <c r="G102" s="35"/>
      <c r="H102" s="35"/>
      <c r="J102" s="1"/>
      <c r="K102" s="1"/>
      <c r="L102" s="162"/>
      <c r="M102" s="66"/>
      <c r="N102" s="336" t="s">
        <v>144</v>
      </c>
      <c r="O102" s="265"/>
      <c r="P102" s="266"/>
      <c r="Q102" s="63"/>
      <c r="R102" s="157"/>
      <c r="S102" s="146"/>
      <c r="T102" s="164">
        <v>1</v>
      </c>
      <c r="U102" s="81" t="s">
        <v>150</v>
      </c>
      <c r="V102" s="108">
        <f>+AA102*T102</f>
        <v>1650000</v>
      </c>
      <c r="W102" s="353">
        <f t="shared" si="1"/>
        <v>313500</v>
      </c>
      <c r="X102" s="66"/>
      <c r="Y102" s="82">
        <v>0.19</v>
      </c>
      <c r="Z102" s="334">
        <v>1500000</v>
      </c>
      <c r="AA102" s="159">
        <f t="shared" si="13"/>
        <v>1650000</v>
      </c>
      <c r="AB102" s="117"/>
      <c r="AC102" s="70" t="s">
        <v>130</v>
      </c>
      <c r="AD102" s="149"/>
      <c r="AE102" s="148"/>
      <c r="AF102" s="148"/>
      <c r="AG102" s="154"/>
      <c r="AH102" s="226"/>
      <c r="AI102" s="147"/>
    </row>
    <row r="103" spans="2:35" x14ac:dyDescent="0.25">
      <c r="B103" s="1"/>
      <c r="C103" s="1"/>
      <c r="D103" s="1"/>
      <c r="E103" s="1"/>
      <c r="F103" s="1"/>
      <c r="G103" s="35"/>
      <c r="H103" s="35"/>
      <c r="J103" s="1"/>
      <c r="K103" s="1"/>
      <c r="L103" s="162"/>
      <c r="M103" s="66"/>
      <c r="N103" s="336" t="s">
        <v>146</v>
      </c>
      <c r="O103" s="265"/>
      <c r="P103" s="266"/>
      <c r="Q103" s="63"/>
      <c r="R103" s="157"/>
      <c r="S103" s="146"/>
      <c r="T103" s="164">
        <v>1</v>
      </c>
      <c r="U103" s="81" t="s">
        <v>149</v>
      </c>
      <c r="V103" s="108">
        <f>+AA103*T103</f>
        <v>1650000</v>
      </c>
      <c r="W103" s="353">
        <f t="shared" si="1"/>
        <v>313500</v>
      </c>
      <c r="X103" s="66"/>
      <c r="Y103" s="82">
        <v>0.19</v>
      </c>
      <c r="Z103" s="334">
        <v>1500000</v>
      </c>
      <c r="AA103" s="159">
        <f t="shared" si="13"/>
        <v>1650000</v>
      </c>
      <c r="AB103" s="117"/>
      <c r="AC103" s="70" t="s">
        <v>130</v>
      </c>
      <c r="AD103" s="149"/>
      <c r="AE103" s="148"/>
      <c r="AF103" s="148"/>
      <c r="AG103" s="154"/>
      <c r="AH103" s="226"/>
      <c r="AI103" s="147"/>
    </row>
    <row r="104" spans="2:35" x14ac:dyDescent="0.25">
      <c r="B104" s="1"/>
      <c r="C104" s="1"/>
      <c r="D104" s="1"/>
      <c r="E104" s="1"/>
      <c r="F104" s="1"/>
      <c r="G104" s="35"/>
      <c r="H104" s="35"/>
      <c r="J104" s="1"/>
      <c r="K104" s="1"/>
      <c r="L104" s="162"/>
      <c r="M104" s="66"/>
      <c r="N104" s="336" t="s">
        <v>145</v>
      </c>
      <c r="O104" s="265"/>
      <c r="P104" s="266"/>
      <c r="Q104" s="63"/>
      <c r="R104" s="157"/>
      <c r="S104" s="146"/>
      <c r="T104" s="164">
        <v>0</v>
      </c>
      <c r="U104" s="81" t="s">
        <v>149</v>
      </c>
      <c r="V104" s="345">
        <f>+AA104*T104</f>
        <v>0</v>
      </c>
      <c r="W104" s="353">
        <f t="shared" si="1"/>
        <v>0</v>
      </c>
      <c r="X104" s="66"/>
      <c r="Y104" s="82">
        <v>0.19</v>
      </c>
      <c r="Z104" s="334">
        <v>2500000</v>
      </c>
      <c r="AA104" s="159">
        <f t="shared" si="13"/>
        <v>2750000</v>
      </c>
      <c r="AB104" s="117"/>
      <c r="AC104" s="70" t="s">
        <v>130</v>
      </c>
      <c r="AD104" s="149"/>
      <c r="AE104" s="148"/>
      <c r="AF104" s="148"/>
      <c r="AG104" s="154"/>
      <c r="AH104" s="226"/>
      <c r="AI104" s="147"/>
    </row>
    <row r="105" spans="2:35" ht="15.75" thickBot="1" x14ac:dyDescent="0.3">
      <c r="B105" s="1"/>
      <c r="C105" s="1"/>
      <c r="D105" s="1"/>
      <c r="E105" s="1"/>
      <c r="F105" s="1"/>
      <c r="G105" s="35"/>
      <c r="H105" s="35"/>
      <c r="J105" s="1"/>
      <c r="K105" s="1"/>
      <c r="L105" s="162"/>
      <c r="M105" s="66"/>
      <c r="N105" s="336"/>
      <c r="O105" s="265"/>
      <c r="P105" s="266"/>
      <c r="Q105" s="63"/>
      <c r="R105" s="157"/>
      <c r="S105" s="146"/>
      <c r="T105" s="164"/>
      <c r="U105" s="418"/>
      <c r="V105" s="108"/>
      <c r="W105" s="353"/>
      <c r="X105" s="66"/>
      <c r="Y105" s="82"/>
      <c r="Z105" s="334"/>
      <c r="AA105" s="159"/>
      <c r="AB105" s="117"/>
      <c r="AC105" s="70"/>
      <c r="AD105" s="149"/>
      <c r="AE105" s="148"/>
      <c r="AF105" s="148"/>
      <c r="AG105" s="154"/>
      <c r="AH105" s="226"/>
      <c r="AI105" s="147"/>
    </row>
    <row r="106" spans="2:35" ht="15.75" thickBot="1" x14ac:dyDescent="0.3">
      <c r="B106" s="1"/>
      <c r="C106" s="1"/>
      <c r="D106" s="1"/>
      <c r="E106" s="1"/>
      <c r="F106" s="1"/>
      <c r="G106" s="35"/>
      <c r="H106" s="35"/>
      <c r="J106" s="1"/>
      <c r="K106" s="1"/>
      <c r="L106" s="162"/>
      <c r="M106" s="66"/>
      <c r="N106" s="339" t="s">
        <v>176</v>
      </c>
      <c r="O106" s="265"/>
      <c r="P106" s="266"/>
      <c r="Q106" s="63"/>
      <c r="R106" s="157"/>
      <c r="S106" s="146"/>
      <c r="T106" s="414"/>
      <c r="U106" s="420">
        <f>SUM(V107:V110)</f>
        <v>1711600</v>
      </c>
      <c r="V106" s="415"/>
      <c r="W106" s="353"/>
      <c r="X106" s="66"/>
      <c r="Y106" s="82"/>
      <c r="Z106" s="166"/>
      <c r="AA106" s="159"/>
      <c r="AB106" s="117"/>
      <c r="AC106" s="314"/>
      <c r="AD106" s="149"/>
      <c r="AE106" s="148"/>
      <c r="AF106" s="148"/>
      <c r="AG106" s="154"/>
      <c r="AH106" s="226"/>
      <c r="AI106" s="147"/>
    </row>
    <row r="107" spans="2:35" x14ac:dyDescent="0.25">
      <c r="G107" s="76"/>
      <c r="H107" s="76"/>
      <c r="J107" s="66"/>
      <c r="K107" s="66"/>
      <c r="L107" s="66"/>
      <c r="M107" s="90"/>
      <c r="N107" s="267" t="s">
        <v>63</v>
      </c>
      <c r="O107" s="265"/>
      <c r="P107" s="266"/>
      <c r="Q107" s="63"/>
      <c r="R107" s="163">
        <f>+K38</f>
        <v>1080</v>
      </c>
      <c r="S107" s="119"/>
      <c r="T107" s="164">
        <v>1</v>
      </c>
      <c r="U107" s="416" t="s">
        <v>33</v>
      </c>
      <c r="V107" s="108">
        <f>+AA107*R107*T107</f>
        <v>356400</v>
      </c>
      <c r="W107" s="353">
        <f t="shared" si="1"/>
        <v>67716</v>
      </c>
      <c r="X107" s="66"/>
      <c r="Y107" s="82">
        <v>0.19</v>
      </c>
      <c r="Z107" s="109">
        <v>300</v>
      </c>
      <c r="AA107" s="159">
        <f t="shared" ref="AA107:AA110" si="14">+Z107+($AA$76*Z107)</f>
        <v>330</v>
      </c>
      <c r="AB107" s="117"/>
      <c r="AC107" s="70"/>
      <c r="AD107" s="149"/>
      <c r="AE107" s="148"/>
      <c r="AF107" s="148"/>
      <c r="AG107" s="154"/>
      <c r="AH107" s="226"/>
      <c r="AI107" s="147"/>
    </row>
    <row r="108" spans="2:35" x14ac:dyDescent="0.25">
      <c r="G108" s="76"/>
      <c r="H108" s="76"/>
      <c r="J108" s="75"/>
      <c r="K108" s="75"/>
      <c r="L108" s="75"/>
      <c r="M108" s="75"/>
      <c r="N108" s="267" t="s">
        <v>64</v>
      </c>
      <c r="O108" s="265"/>
      <c r="P108" s="266"/>
      <c r="Q108" s="63"/>
      <c r="R108" s="163">
        <f>+K38</f>
        <v>1080</v>
      </c>
      <c r="S108" s="80"/>
      <c r="T108" s="164">
        <v>1</v>
      </c>
      <c r="U108" s="81" t="s">
        <v>33</v>
      </c>
      <c r="V108" s="108">
        <f t="shared" ref="V108:V109" si="15">+AA108*R108*T108</f>
        <v>475200</v>
      </c>
      <c r="W108" s="353">
        <f t="shared" si="1"/>
        <v>90288</v>
      </c>
      <c r="X108" s="66"/>
      <c r="Y108" s="82">
        <v>0.19</v>
      </c>
      <c r="Z108" s="109">
        <v>400</v>
      </c>
      <c r="AA108" s="159">
        <f t="shared" si="14"/>
        <v>440</v>
      </c>
      <c r="AB108" s="117"/>
      <c r="AC108" s="70"/>
      <c r="AD108" s="149"/>
      <c r="AE108" s="148"/>
      <c r="AF108" s="148"/>
      <c r="AG108" s="154"/>
      <c r="AH108" s="226"/>
      <c r="AI108" s="147"/>
    </row>
    <row r="109" spans="2:35" x14ac:dyDescent="0.25">
      <c r="G109" s="76"/>
      <c r="H109" s="76"/>
      <c r="J109" s="75"/>
      <c r="K109" s="75"/>
      <c r="L109" s="75"/>
      <c r="M109" s="75"/>
      <c r="N109" s="264" t="s">
        <v>65</v>
      </c>
      <c r="O109" s="265"/>
      <c r="P109" s="266"/>
      <c r="Q109" s="63"/>
      <c r="R109" s="157">
        <v>4</v>
      </c>
      <c r="S109" s="80"/>
      <c r="T109" s="164">
        <v>4</v>
      </c>
      <c r="U109" s="81" t="s">
        <v>33</v>
      </c>
      <c r="V109" s="108">
        <f t="shared" si="15"/>
        <v>880000</v>
      </c>
      <c r="W109" s="353">
        <f t="shared" si="1"/>
        <v>167200</v>
      </c>
      <c r="X109" s="66"/>
      <c r="Y109" s="82">
        <v>0.19</v>
      </c>
      <c r="Z109" s="109">
        <v>50000</v>
      </c>
      <c r="AA109" s="159">
        <f t="shared" si="14"/>
        <v>55000</v>
      </c>
      <c r="AB109" s="117"/>
      <c r="AC109" s="70"/>
      <c r="AD109" s="149"/>
      <c r="AE109" s="148"/>
      <c r="AF109" s="148"/>
      <c r="AG109" s="154"/>
      <c r="AH109" s="226"/>
      <c r="AI109" s="147"/>
    </row>
    <row r="110" spans="2:35" x14ac:dyDescent="0.25">
      <c r="G110" s="76"/>
      <c r="H110" s="76"/>
      <c r="J110" s="75"/>
      <c r="K110" s="75"/>
      <c r="L110" s="75"/>
      <c r="M110" s="75"/>
      <c r="N110" s="264" t="s">
        <v>66</v>
      </c>
      <c r="O110" s="265"/>
      <c r="P110" s="266"/>
      <c r="Q110" s="63"/>
      <c r="R110" s="157"/>
      <c r="S110" s="80" t="s">
        <v>67</v>
      </c>
      <c r="T110" s="164">
        <v>0</v>
      </c>
      <c r="U110" s="81" t="s">
        <v>28</v>
      </c>
      <c r="V110" s="108">
        <f>+AA110*T110</f>
        <v>0</v>
      </c>
      <c r="W110" s="353">
        <f t="shared" si="1"/>
        <v>0</v>
      </c>
      <c r="X110" s="66"/>
      <c r="Y110" s="82">
        <v>0.19</v>
      </c>
      <c r="Z110" s="109">
        <v>800000</v>
      </c>
      <c r="AA110" s="159">
        <f t="shared" si="14"/>
        <v>880000</v>
      </c>
      <c r="AB110" s="111"/>
      <c r="AC110" s="70"/>
      <c r="AD110" s="151" t="s">
        <v>45</v>
      </c>
      <c r="AE110" s="152"/>
      <c r="AF110" s="152"/>
      <c r="AG110" s="148"/>
      <c r="AH110" s="227"/>
      <c r="AI110" s="147"/>
    </row>
    <row r="111" spans="2:35" x14ac:dyDescent="0.25">
      <c r="G111" s="76"/>
      <c r="H111" s="76"/>
      <c r="J111" s="75"/>
      <c r="K111" s="75"/>
      <c r="L111" s="75"/>
      <c r="M111" s="97"/>
      <c r="N111" s="264"/>
      <c r="O111" s="265"/>
      <c r="P111" s="266"/>
      <c r="Q111" s="63"/>
      <c r="R111" s="157"/>
      <c r="S111" s="80"/>
      <c r="T111" s="164"/>
      <c r="U111" s="81"/>
      <c r="V111" s="108"/>
      <c r="W111" s="353"/>
      <c r="X111" s="83"/>
      <c r="Y111" s="84"/>
      <c r="Z111" s="109"/>
      <c r="AA111" s="111"/>
      <c r="AB111" s="111"/>
      <c r="AC111" s="85"/>
      <c r="AD111" s="160"/>
      <c r="AE111" s="161"/>
      <c r="AF111" s="161"/>
      <c r="AG111" s="147"/>
      <c r="AH111" s="147"/>
      <c r="AI111" s="147"/>
    </row>
    <row r="112" spans="2:35" x14ac:dyDescent="0.25">
      <c r="G112" s="76"/>
      <c r="H112" s="76"/>
      <c r="J112" s="75"/>
      <c r="K112" s="75"/>
      <c r="L112" s="75"/>
      <c r="M112" s="97"/>
      <c r="N112" s="86"/>
      <c r="O112" s="86"/>
      <c r="P112" s="87"/>
      <c r="Q112" s="87"/>
      <c r="R112" s="87"/>
      <c r="S112" s="87"/>
      <c r="T112" s="165"/>
      <c r="U112" s="87"/>
      <c r="V112" s="110"/>
      <c r="W112" s="348"/>
      <c r="X112" s="83"/>
      <c r="Y112" s="88"/>
      <c r="Z112" s="167"/>
      <c r="AA112" s="167"/>
      <c r="AB112" s="167"/>
      <c r="AC112" s="83"/>
      <c r="AD112" s="147"/>
      <c r="AE112" s="147"/>
      <c r="AF112" s="147"/>
      <c r="AG112" s="147"/>
      <c r="AH112" s="147"/>
      <c r="AI112" s="147"/>
    </row>
    <row r="113" spans="7:35" x14ac:dyDescent="0.25">
      <c r="G113" s="76"/>
      <c r="H113" s="76"/>
      <c r="J113" s="75"/>
      <c r="K113" s="75"/>
      <c r="L113" s="75"/>
      <c r="M113" s="97"/>
      <c r="T113" s="20"/>
      <c r="U113" s="20"/>
      <c r="X113" s="66"/>
      <c r="Y113" s="89"/>
      <c r="Z113" s="89"/>
      <c r="AA113" s="89"/>
      <c r="AB113" s="89"/>
      <c r="AC113" s="66"/>
      <c r="AD113" s="147"/>
      <c r="AE113" s="147"/>
      <c r="AF113" s="147"/>
      <c r="AG113" s="147"/>
      <c r="AH113" s="147"/>
      <c r="AI113" s="147"/>
    </row>
    <row r="114" spans="7:35" x14ac:dyDescent="0.25">
      <c r="G114" s="76"/>
      <c r="H114" s="76"/>
      <c r="J114" s="75"/>
      <c r="K114" s="75"/>
      <c r="L114" s="75"/>
      <c r="M114" s="97"/>
      <c r="T114" s="222"/>
      <c r="U114" s="223"/>
      <c r="V114" s="318">
        <f>SUM(V62:V73)</f>
        <v>3845061</v>
      </c>
      <c r="W114" s="303" t="s">
        <v>79</v>
      </c>
      <c r="Z114" s="76"/>
      <c r="AA114" s="66"/>
      <c r="AB114" s="66"/>
      <c r="AC114" s="66"/>
      <c r="AD114" s="147"/>
      <c r="AE114" s="147"/>
      <c r="AF114" s="147"/>
      <c r="AG114" s="147"/>
      <c r="AH114" s="147"/>
      <c r="AI114" s="147"/>
    </row>
    <row r="115" spans="7:35" x14ac:dyDescent="0.25">
      <c r="G115" s="76"/>
      <c r="H115" s="76"/>
      <c r="J115" s="75"/>
      <c r="K115" s="75"/>
      <c r="L115" s="75"/>
      <c r="M115" s="97"/>
      <c r="T115" s="222"/>
      <c r="U115" s="223"/>
      <c r="V115" s="304">
        <f>SUM(V77:V97)</f>
        <v>2461540.4000000004</v>
      </c>
      <c r="W115" s="303" t="s">
        <v>153</v>
      </c>
      <c r="Z115" s="215"/>
      <c r="AA115" s="66"/>
      <c r="AB115" s="66"/>
      <c r="AC115" s="66"/>
      <c r="AD115" s="147"/>
      <c r="AE115" s="147"/>
      <c r="AF115" s="147"/>
      <c r="AG115" s="147"/>
      <c r="AH115" s="147"/>
      <c r="AI115" s="147"/>
    </row>
    <row r="116" spans="7:35" x14ac:dyDescent="0.25">
      <c r="G116" s="76"/>
      <c r="H116" s="76"/>
      <c r="J116" s="75"/>
      <c r="K116" s="75"/>
      <c r="L116" s="75"/>
      <c r="M116" s="75"/>
      <c r="T116" s="76"/>
      <c r="U116" s="223"/>
      <c r="V116" s="304">
        <f>SUM(V107:V109)</f>
        <v>1711600</v>
      </c>
      <c r="W116" s="303" t="s">
        <v>154</v>
      </c>
      <c r="AA116" s="90"/>
      <c r="AB116" s="66"/>
      <c r="AC116" s="90"/>
      <c r="AD116" s="147"/>
      <c r="AE116" s="147"/>
      <c r="AF116" s="147"/>
      <c r="AG116" s="147"/>
      <c r="AH116" s="147"/>
      <c r="AI116" s="147"/>
    </row>
    <row r="117" spans="7:35" ht="15.75" x14ac:dyDescent="0.25">
      <c r="G117" s="76"/>
      <c r="H117" s="76"/>
      <c r="J117" s="75"/>
      <c r="K117" s="75"/>
      <c r="L117" s="75"/>
      <c r="M117" s="75"/>
      <c r="S117" s="223"/>
      <c r="T117" s="66"/>
      <c r="U117" s="223"/>
      <c r="V117" s="304">
        <f>+U98</f>
        <v>770000</v>
      </c>
      <c r="W117" s="303" t="s">
        <v>177</v>
      </c>
      <c r="Y117" s="344"/>
      <c r="Z117" s="344"/>
      <c r="AA117" s="344"/>
      <c r="AB117" s="66"/>
      <c r="AC117" s="75"/>
      <c r="AD117" s="75"/>
      <c r="AE117" s="75"/>
      <c r="AF117" s="65"/>
    </row>
    <row r="118" spans="7:35" ht="15.75" x14ac:dyDescent="0.25">
      <c r="G118" s="76"/>
      <c r="H118" s="76"/>
      <c r="J118" s="75"/>
      <c r="K118" s="75"/>
      <c r="L118" s="75"/>
      <c r="M118" s="75"/>
      <c r="T118" s="66"/>
      <c r="U118" s="223"/>
      <c r="V118" s="304"/>
      <c r="W118" s="303" t="s">
        <v>178</v>
      </c>
      <c r="Y118" s="344"/>
      <c r="Z118" s="344"/>
      <c r="AA118" s="344"/>
      <c r="AB118" s="357"/>
      <c r="AC118" s="75"/>
      <c r="AD118" s="75"/>
      <c r="AE118" s="75"/>
      <c r="AF118" s="65"/>
    </row>
    <row r="119" spans="7:35" ht="16.5" thickBot="1" x14ac:dyDescent="0.3">
      <c r="G119" s="76"/>
      <c r="H119" s="76"/>
      <c r="J119" s="75"/>
      <c r="K119" s="75"/>
      <c r="L119" s="75"/>
      <c r="M119" s="75"/>
      <c r="T119" s="426">
        <v>0.2</v>
      </c>
      <c r="U119" s="427">
        <f>+V120*T119</f>
        <v>1757640.2800000003</v>
      </c>
      <c r="V119" s="349"/>
      <c r="W119" s="349"/>
      <c r="X119" s="303"/>
      <c r="Y119" s="344"/>
      <c r="Z119" s="344"/>
      <c r="AA119" s="344"/>
      <c r="AB119" s="357"/>
      <c r="AC119" s="75"/>
      <c r="AD119" s="75"/>
      <c r="AE119" s="75"/>
      <c r="AF119" s="65"/>
    </row>
    <row r="120" spans="7:35" ht="18.75" thickBot="1" x14ac:dyDescent="0.3">
      <c r="G120" s="76"/>
      <c r="H120" s="76"/>
      <c r="I120" s="100"/>
      <c r="J120" s="75"/>
      <c r="K120" s="75"/>
      <c r="L120" s="75"/>
      <c r="M120" s="75"/>
      <c r="O120" s="429"/>
      <c r="P120" s="430"/>
      <c r="Q120" s="430"/>
      <c r="R120" s="430"/>
      <c r="S120" s="430"/>
      <c r="T120" s="430"/>
      <c r="U120" s="431" t="s">
        <v>181</v>
      </c>
      <c r="V120" s="425">
        <f>SUM(V114:V118)</f>
        <v>8788201.4000000004</v>
      </c>
      <c r="W120" s="424">
        <f>SUM(V62:V99)+U106</f>
        <v>8788201.3999999985</v>
      </c>
      <c r="Z120" s="215"/>
      <c r="AA120" s="94"/>
      <c r="AB120" s="95"/>
      <c r="AC120" s="95"/>
      <c r="AD120" s="95"/>
      <c r="AE120" s="94"/>
      <c r="AF120" s="51"/>
    </row>
    <row r="121" spans="7:35" ht="15.75" x14ac:dyDescent="0.25">
      <c r="G121" s="76"/>
      <c r="H121" s="76"/>
      <c r="I121" s="100"/>
      <c r="J121" s="75"/>
      <c r="K121" s="75"/>
      <c r="L121" s="75"/>
      <c r="M121" s="75"/>
      <c r="N121" s="96"/>
      <c r="O121" s="97"/>
      <c r="P121" s="97"/>
      <c r="Q121" s="97"/>
      <c r="R121" s="98"/>
      <c r="S121" s="98"/>
      <c r="T121" s="99"/>
      <c r="U121" s="428" t="s">
        <v>37</v>
      </c>
      <c r="V121" s="304">
        <f>SUM(W62:W99)+W109+W108+W107</f>
        <v>1113845.0180000002</v>
      </c>
      <c r="W121" s="349"/>
      <c r="X121" s="94"/>
      <c r="Y121" s="304">
        <f>SUM(V62:V111)</f>
        <v>12858201.399999999</v>
      </c>
      <c r="Z121" s="215"/>
      <c r="AA121" s="95"/>
      <c r="AB121" s="56"/>
      <c r="AC121" s="56"/>
      <c r="AD121" s="56"/>
      <c r="AE121" s="51"/>
      <c r="AF121" s="51"/>
    </row>
    <row r="122" spans="7:35" x14ac:dyDescent="0.25">
      <c r="G122" s="76"/>
      <c r="H122" s="76"/>
      <c r="I122" s="101"/>
      <c r="J122" s="75"/>
      <c r="K122" s="75"/>
      <c r="L122" s="75"/>
      <c r="M122" s="75"/>
      <c r="N122" s="96"/>
      <c r="O122" s="97"/>
      <c r="P122" s="53"/>
      <c r="Q122" s="53"/>
      <c r="R122" s="53"/>
      <c r="S122" s="54"/>
      <c r="T122" s="55"/>
      <c r="V122" s="304">
        <f>+V121+V120</f>
        <v>9902046.4180000015</v>
      </c>
      <c r="X122" s="94"/>
      <c r="Y122" s="94"/>
      <c r="Z122" s="215"/>
      <c r="AA122" s="56"/>
      <c r="AB122" s="56"/>
      <c r="AC122" s="56"/>
      <c r="AD122" s="56"/>
      <c r="AE122" s="51"/>
      <c r="AF122" s="51"/>
    </row>
    <row r="123" spans="7:35" x14ac:dyDescent="0.25">
      <c r="G123" s="76"/>
      <c r="H123" s="76"/>
      <c r="I123" s="101"/>
      <c r="J123" s="75"/>
      <c r="K123" s="75"/>
      <c r="L123" s="75"/>
      <c r="M123" s="75"/>
      <c r="N123" s="96"/>
      <c r="O123" s="97"/>
      <c r="P123" s="53"/>
      <c r="Q123" s="53"/>
      <c r="R123" s="53"/>
      <c r="S123" s="54"/>
      <c r="T123" s="55"/>
      <c r="AA123" s="56"/>
      <c r="AB123" s="56"/>
      <c r="AC123" s="56"/>
      <c r="AD123" s="56"/>
      <c r="AE123" s="51"/>
      <c r="AF123" s="51"/>
    </row>
    <row r="124" spans="7:35" x14ac:dyDescent="0.25">
      <c r="G124" s="76"/>
      <c r="H124" s="76"/>
      <c r="I124" s="101"/>
      <c r="J124" s="75"/>
      <c r="K124" s="75"/>
      <c r="L124" s="75"/>
      <c r="M124" s="75"/>
      <c r="N124" s="96"/>
      <c r="O124" s="97"/>
      <c r="P124" s="53"/>
      <c r="Q124" s="53"/>
      <c r="R124" s="53"/>
      <c r="S124" s="54"/>
      <c r="T124" s="55"/>
      <c r="AA124" s="56"/>
      <c r="AB124" s="56"/>
      <c r="AC124" s="56"/>
      <c r="AD124" s="56"/>
      <c r="AE124" s="51"/>
      <c r="AF124" s="51"/>
    </row>
    <row r="125" spans="7:35" ht="18" x14ac:dyDescent="0.25">
      <c r="G125" s="76"/>
      <c r="H125" s="76"/>
      <c r="I125" s="101"/>
      <c r="J125" s="75"/>
      <c r="K125" s="75"/>
      <c r="L125" s="75"/>
      <c r="M125" s="75"/>
      <c r="N125" s="408" t="s">
        <v>184</v>
      </c>
      <c r="O125" s="400"/>
      <c r="P125" s="400"/>
      <c r="Q125" s="400"/>
      <c r="R125" s="400"/>
      <c r="S125" s="399">
        <f>SUM(R126:R131)</f>
        <v>0.13</v>
      </c>
      <c r="T125" s="55"/>
      <c r="U125" s="54"/>
      <c r="V125" s="55"/>
      <c r="W125" s="55"/>
      <c r="X125" s="56"/>
      <c r="Y125" s="56"/>
      <c r="Z125" s="215"/>
      <c r="AA125" s="56"/>
      <c r="AB125" s="56"/>
      <c r="AC125" s="56"/>
      <c r="AD125" s="56"/>
      <c r="AE125" s="51"/>
      <c r="AF125" s="51"/>
    </row>
    <row r="126" spans="7:35" x14ac:dyDescent="0.25">
      <c r="G126" s="76"/>
      <c r="H126" s="76"/>
      <c r="I126" s="101"/>
      <c r="J126" s="75"/>
      <c r="K126" s="75"/>
      <c r="L126" s="75"/>
      <c r="M126" s="75"/>
      <c r="N126" s="404"/>
      <c r="O126" s="405" t="s">
        <v>46</v>
      </c>
      <c r="P126" s="405"/>
      <c r="Q126" s="405"/>
      <c r="R126" s="82">
        <v>0.02</v>
      </c>
      <c r="S126" s="66"/>
      <c r="T126" s="55"/>
      <c r="U126" s="54"/>
      <c r="V126" s="55"/>
      <c r="W126" s="55"/>
      <c r="X126" s="56"/>
      <c r="Y126" s="56"/>
      <c r="Z126" s="215"/>
      <c r="AA126" s="56"/>
      <c r="AB126" s="56"/>
      <c r="AC126" s="56"/>
      <c r="AD126" s="56"/>
      <c r="AE126" s="51"/>
      <c r="AF126" s="51"/>
    </row>
    <row r="127" spans="7:35" x14ac:dyDescent="0.25">
      <c r="G127" s="76"/>
      <c r="H127" s="76"/>
      <c r="I127" s="101"/>
      <c r="J127" s="75"/>
      <c r="K127" s="75"/>
      <c r="L127" s="75"/>
      <c r="M127" s="75"/>
      <c r="N127" s="404"/>
      <c r="O127" s="405" t="s">
        <v>38</v>
      </c>
      <c r="P127" s="405"/>
      <c r="Q127" s="405"/>
      <c r="R127" s="82">
        <v>0.02</v>
      </c>
      <c r="S127" s="66"/>
      <c r="T127" s="55"/>
      <c r="U127" s="54"/>
      <c r="V127" s="55"/>
      <c r="W127" s="55"/>
      <c r="X127" s="56"/>
      <c r="Y127" s="56"/>
      <c r="Z127" s="215"/>
      <c r="AA127" s="56"/>
      <c r="AB127" s="56"/>
      <c r="AC127" s="56"/>
      <c r="AD127" s="56"/>
      <c r="AE127" s="51"/>
      <c r="AF127" s="51"/>
    </row>
    <row r="128" spans="7:35" x14ac:dyDescent="0.25">
      <c r="G128" s="76"/>
      <c r="H128" s="76"/>
      <c r="I128" s="101"/>
      <c r="J128" s="75"/>
      <c r="K128" s="75"/>
      <c r="L128" s="75"/>
      <c r="M128" s="75"/>
      <c r="N128" s="404"/>
      <c r="O128" s="405" t="s">
        <v>39</v>
      </c>
      <c r="P128" s="405"/>
      <c r="Q128" s="405"/>
      <c r="R128" s="82">
        <v>0.02</v>
      </c>
      <c r="S128" s="66"/>
      <c r="T128" s="55"/>
      <c r="U128" s="54"/>
      <c r="V128" s="55"/>
      <c r="W128" s="55"/>
      <c r="X128" s="56"/>
      <c r="Y128" s="56"/>
      <c r="Z128" s="215"/>
      <c r="AA128" s="56"/>
      <c r="AB128" s="56"/>
      <c r="AC128" s="56"/>
      <c r="AD128" s="56"/>
      <c r="AE128" s="51"/>
      <c r="AF128" s="51"/>
    </row>
    <row r="129" spans="7:32" x14ac:dyDescent="0.25">
      <c r="G129" s="76"/>
      <c r="H129" s="76"/>
      <c r="I129" s="101"/>
      <c r="J129" s="75"/>
      <c r="K129" s="75"/>
      <c r="L129" s="75"/>
      <c r="M129" s="75"/>
      <c r="N129" s="404"/>
      <c r="O129" s="405" t="s">
        <v>40</v>
      </c>
      <c r="P129" s="405"/>
      <c r="Q129" s="405"/>
      <c r="R129" s="82">
        <v>0.03</v>
      </c>
      <c r="S129" s="66"/>
      <c r="T129" s="55"/>
      <c r="U129" s="54"/>
      <c r="V129" s="55"/>
      <c r="W129" s="55"/>
      <c r="X129" s="56"/>
      <c r="Y129" s="56"/>
      <c r="Z129" s="215"/>
      <c r="AA129" s="56"/>
      <c r="AB129" s="56"/>
      <c r="AC129" s="56"/>
      <c r="AD129" s="56"/>
      <c r="AE129" s="51"/>
      <c r="AF129" s="51"/>
    </row>
    <row r="130" spans="7:32" x14ac:dyDescent="0.25">
      <c r="G130" s="76"/>
      <c r="H130" s="76"/>
      <c r="I130" s="101"/>
      <c r="J130" s="75"/>
      <c r="K130" s="75"/>
      <c r="L130" s="75"/>
      <c r="M130" s="75"/>
      <c r="N130" s="404"/>
      <c r="O130" s="405" t="s">
        <v>41</v>
      </c>
      <c r="P130" s="406"/>
      <c r="Q130" s="406"/>
      <c r="R130" s="407">
        <v>0.01</v>
      </c>
      <c r="S130" s="2"/>
      <c r="T130" s="55"/>
      <c r="U130" s="54"/>
      <c r="V130" s="55"/>
      <c r="W130" s="55"/>
      <c r="X130" s="56"/>
      <c r="Y130" s="56"/>
      <c r="Z130" s="215"/>
      <c r="AA130" s="56"/>
      <c r="AB130" s="56"/>
      <c r="AC130" s="56"/>
      <c r="AD130" s="56"/>
      <c r="AE130" s="51"/>
      <c r="AF130" s="51"/>
    </row>
    <row r="131" spans="7:32" x14ac:dyDescent="0.25">
      <c r="G131" s="76"/>
      <c r="H131" s="76"/>
      <c r="I131" s="101"/>
      <c r="J131" s="75"/>
      <c r="K131" s="75"/>
      <c r="L131" s="75"/>
      <c r="M131" s="75"/>
      <c r="N131" s="404"/>
      <c r="O131" s="405" t="s">
        <v>42</v>
      </c>
      <c r="P131" s="406"/>
      <c r="Q131" s="406"/>
      <c r="R131" s="407">
        <v>0.03</v>
      </c>
      <c r="S131" s="2"/>
      <c r="T131" s="55"/>
      <c r="U131" s="54"/>
      <c r="V131" s="55"/>
      <c r="W131" s="55"/>
      <c r="X131" s="56"/>
      <c r="Y131" s="56"/>
      <c r="Z131" s="215"/>
      <c r="AA131" s="56"/>
      <c r="AB131" s="56"/>
      <c r="AC131" s="56"/>
      <c r="AD131" s="56"/>
      <c r="AE131" s="51"/>
      <c r="AF131" s="51"/>
    </row>
    <row r="132" spans="7:32" x14ac:dyDescent="0.25">
      <c r="G132" s="76"/>
      <c r="H132" s="76"/>
      <c r="I132" s="101"/>
      <c r="J132" s="75"/>
      <c r="K132" s="75"/>
      <c r="L132" s="75"/>
      <c r="M132" s="75"/>
      <c r="N132" s="96"/>
      <c r="O132" s="97"/>
      <c r="P132" s="53"/>
      <c r="Q132" s="53"/>
      <c r="R132" s="53"/>
      <c r="S132" s="54"/>
      <c r="T132" s="55"/>
      <c r="U132" s="54"/>
      <c r="V132" s="55"/>
      <c r="W132" s="55"/>
      <c r="X132" s="56"/>
      <c r="Y132" s="56"/>
      <c r="Z132" s="215"/>
      <c r="AA132" s="56"/>
      <c r="AB132" s="56"/>
      <c r="AC132" s="56"/>
      <c r="AD132" s="56"/>
      <c r="AE132" s="51"/>
      <c r="AF132" s="51"/>
    </row>
    <row r="133" spans="7:32" x14ac:dyDescent="0.25">
      <c r="G133" s="76"/>
      <c r="H133" s="76"/>
      <c r="I133" s="101"/>
      <c r="J133" s="75"/>
      <c r="K133" s="75"/>
      <c r="L133" s="75"/>
      <c r="M133" s="75"/>
      <c r="N133" s="96"/>
      <c r="O133" s="97"/>
      <c r="P133" s="53"/>
      <c r="Q133" s="53"/>
      <c r="R133" s="53"/>
      <c r="S133" s="54"/>
      <c r="T133" s="55"/>
      <c r="U133" s="54"/>
      <c r="V133" s="55"/>
      <c r="W133" s="55"/>
      <c r="X133" s="56"/>
      <c r="Y133" s="56"/>
      <c r="Z133" s="215"/>
      <c r="AA133" s="56"/>
      <c r="AB133" s="56"/>
      <c r="AC133" s="56"/>
      <c r="AD133" s="56"/>
      <c r="AE133" s="51"/>
      <c r="AF133" s="51"/>
    </row>
    <row r="134" spans="7:32" x14ac:dyDescent="0.25">
      <c r="G134" s="76"/>
      <c r="H134" s="76"/>
      <c r="I134" s="101"/>
      <c r="J134" s="75"/>
      <c r="K134" s="75"/>
      <c r="L134" s="75"/>
      <c r="M134" s="75"/>
      <c r="N134" s="96"/>
      <c r="O134" s="97"/>
      <c r="P134" s="53"/>
      <c r="Q134" s="53"/>
      <c r="R134" s="53"/>
      <c r="S134" s="54"/>
      <c r="T134" s="55"/>
      <c r="U134" s="54"/>
      <c r="V134" s="55"/>
      <c r="W134" s="55"/>
      <c r="X134" s="56"/>
      <c r="Y134" s="56"/>
      <c r="Z134" s="215"/>
      <c r="AA134" s="56"/>
      <c r="AB134" s="56"/>
      <c r="AC134" s="56"/>
      <c r="AD134" s="56"/>
      <c r="AE134" s="51"/>
      <c r="AF134" s="51"/>
    </row>
    <row r="135" spans="7:32" x14ac:dyDescent="0.25">
      <c r="G135" s="76"/>
      <c r="H135" s="76"/>
      <c r="I135" s="101"/>
      <c r="J135" s="75"/>
      <c r="K135" s="75"/>
      <c r="L135" s="75"/>
      <c r="M135" s="75"/>
      <c r="N135" s="96"/>
      <c r="O135" s="97"/>
      <c r="P135" s="53"/>
      <c r="Q135" s="53"/>
      <c r="R135" s="53"/>
      <c r="S135" s="54"/>
      <c r="T135" s="55"/>
      <c r="U135" s="54"/>
      <c r="V135" s="55"/>
      <c r="W135" s="55"/>
      <c r="X135" s="56"/>
      <c r="Y135" s="56"/>
      <c r="Z135" s="215"/>
      <c r="AA135" s="56"/>
      <c r="AB135" s="56"/>
      <c r="AC135" s="56"/>
      <c r="AD135" s="56"/>
      <c r="AE135" s="51"/>
      <c r="AF135" s="51"/>
    </row>
    <row r="136" spans="7:32" ht="15.75" x14ac:dyDescent="0.25">
      <c r="G136" s="76"/>
      <c r="H136" s="76"/>
      <c r="I136" s="101"/>
      <c r="J136" s="75"/>
      <c r="K136" s="75"/>
      <c r="L136" s="75"/>
      <c r="M136" s="75"/>
      <c r="N136" s="244" t="s">
        <v>76</v>
      </c>
      <c r="O136" s="97"/>
      <c r="P136" s="97"/>
      <c r="Q136" s="97"/>
      <c r="R136" s="97"/>
      <c r="S136" s="98"/>
      <c r="T136" s="245" t="s">
        <v>78</v>
      </c>
      <c r="U136" s="98"/>
      <c r="V136" s="99"/>
      <c r="W136" s="99"/>
      <c r="X136" s="53"/>
      <c r="Y136" s="53"/>
      <c r="Z136" s="215"/>
      <c r="AA136" s="56"/>
      <c r="AB136" s="56"/>
      <c r="AC136" s="56"/>
      <c r="AD136" s="56"/>
      <c r="AE136" s="51"/>
      <c r="AF136" s="51"/>
    </row>
    <row r="137" spans="7:32" x14ac:dyDescent="0.25">
      <c r="G137" s="76"/>
      <c r="H137" s="76"/>
      <c r="I137" s="101"/>
      <c r="J137" s="75"/>
      <c r="K137" s="75"/>
      <c r="L137" s="75"/>
      <c r="M137" s="75"/>
      <c r="N137" s="234" t="s">
        <v>72</v>
      </c>
      <c r="O137" s="233"/>
      <c r="P137" s="233"/>
      <c r="Q137" s="233"/>
      <c r="R137" s="233"/>
      <c r="S137" s="235"/>
      <c r="T137" s="236"/>
      <c r="U137" s="237"/>
      <c r="V137" s="99"/>
      <c r="W137" s="99"/>
      <c r="X137" s="53"/>
      <c r="Y137" s="53"/>
      <c r="Z137" s="215"/>
      <c r="AA137" s="56"/>
      <c r="AB137" s="56"/>
      <c r="AC137" s="56"/>
      <c r="AD137" s="56"/>
      <c r="AE137" s="51"/>
      <c r="AF137" s="51"/>
    </row>
    <row r="138" spans="7:32" x14ac:dyDescent="0.25">
      <c r="G138" s="76"/>
      <c r="H138" s="76"/>
      <c r="I138" s="101"/>
      <c r="J138" s="75"/>
      <c r="K138" s="75"/>
      <c r="L138" s="75"/>
      <c r="M138" s="75"/>
      <c r="N138" s="231" t="s">
        <v>73</v>
      </c>
      <c r="O138" s="232"/>
      <c r="P138" s="232"/>
      <c r="Q138" s="233"/>
      <c r="R138" s="238"/>
      <c r="S138" s="229"/>
      <c r="T138" s="239" t="s">
        <v>169</v>
      </c>
      <c r="U138" s="240" t="s">
        <v>77</v>
      </c>
      <c r="V138" s="99"/>
      <c r="W138" s="99"/>
      <c r="X138" s="65"/>
      <c r="Y138" s="65"/>
      <c r="Z138" s="215"/>
      <c r="AA138" s="51"/>
      <c r="AB138" s="51"/>
      <c r="AC138" s="51"/>
      <c r="AD138" s="51"/>
      <c r="AE138" s="51"/>
      <c r="AF138" s="51"/>
    </row>
    <row r="139" spans="7:32" x14ac:dyDescent="0.25">
      <c r="G139" s="76"/>
      <c r="H139" s="76"/>
      <c r="I139" s="101"/>
      <c r="J139" s="75"/>
      <c r="K139" s="75"/>
      <c r="L139" s="75"/>
      <c r="M139" s="75"/>
      <c r="N139" s="149" t="s">
        <v>68</v>
      </c>
      <c r="O139" s="251"/>
      <c r="P139" s="251"/>
      <c r="Q139" s="251"/>
      <c r="R139" s="256">
        <v>15</v>
      </c>
      <c r="S139" s="258">
        <v>6</v>
      </c>
      <c r="T139" s="259">
        <v>12745</v>
      </c>
      <c r="U139" s="259">
        <f>+T139*S139</f>
        <v>76470</v>
      </c>
      <c r="V139" s="99"/>
      <c r="W139" s="99"/>
      <c r="X139" s="65"/>
      <c r="Y139" s="65"/>
      <c r="Z139" s="228"/>
      <c r="AA139" s="51"/>
      <c r="AB139" s="51"/>
      <c r="AC139" s="51"/>
      <c r="AD139" s="51"/>
      <c r="AE139" s="51"/>
      <c r="AF139" s="51"/>
    </row>
    <row r="140" spans="7:32" x14ac:dyDescent="0.25">
      <c r="G140" s="76"/>
      <c r="H140" s="76"/>
      <c r="I140" s="101"/>
      <c r="J140" s="75"/>
      <c r="K140" s="75"/>
      <c r="L140" s="75"/>
      <c r="M140" s="75"/>
      <c r="N140" s="149" t="s">
        <v>166</v>
      </c>
      <c r="O140" s="251"/>
      <c r="P140" s="251"/>
      <c r="Q140" s="251"/>
      <c r="R140" s="256">
        <v>1000</v>
      </c>
      <c r="S140" s="258">
        <v>6</v>
      </c>
      <c r="T140" s="259">
        <v>24071</v>
      </c>
      <c r="U140" s="259">
        <f t="shared" ref="U140:U146" si="16">+T140*S140</f>
        <v>144426</v>
      </c>
      <c r="V140" s="97"/>
      <c r="W140" s="97"/>
      <c r="X140" s="65"/>
      <c r="Y140" s="65"/>
      <c r="Z140" s="53"/>
      <c r="AA140" s="51"/>
      <c r="AB140" s="51"/>
      <c r="AC140" s="51"/>
      <c r="AD140" s="51"/>
      <c r="AE140" s="51"/>
      <c r="AF140" s="51"/>
    </row>
    <row r="141" spans="7:32" x14ac:dyDescent="0.25">
      <c r="G141" s="76"/>
      <c r="H141" s="76"/>
      <c r="I141" s="101"/>
      <c r="J141" s="75"/>
      <c r="K141" s="75"/>
      <c r="L141" s="75"/>
      <c r="M141" s="75"/>
      <c r="N141" s="149" t="s">
        <v>69</v>
      </c>
      <c r="O141" s="251"/>
      <c r="P141" s="251"/>
      <c r="Q141" s="251"/>
      <c r="R141" s="256">
        <v>16</v>
      </c>
      <c r="S141" s="258">
        <v>3</v>
      </c>
      <c r="T141" s="259">
        <v>103370</v>
      </c>
      <c r="U141" s="259">
        <f t="shared" si="16"/>
        <v>310110</v>
      </c>
      <c r="V141" s="97"/>
      <c r="W141" s="97"/>
      <c r="X141" s="65"/>
      <c r="Y141" s="65"/>
      <c r="Z141" s="65"/>
      <c r="AA141" s="51"/>
      <c r="AB141" s="51"/>
      <c r="AC141" s="51"/>
      <c r="AD141" s="51"/>
      <c r="AE141" s="51"/>
      <c r="AF141" s="51"/>
    </row>
    <row r="142" spans="7:32" x14ac:dyDescent="0.25">
      <c r="G142" s="76"/>
      <c r="H142" s="76"/>
      <c r="I142" s="101"/>
      <c r="J142" s="75"/>
      <c r="K142" s="75"/>
      <c r="L142" s="75"/>
      <c r="M142" s="75"/>
      <c r="N142" s="149" t="s">
        <v>70</v>
      </c>
      <c r="O142" s="251"/>
      <c r="P142" s="251"/>
      <c r="Q142" s="251"/>
      <c r="R142" s="256">
        <v>20</v>
      </c>
      <c r="S142" s="258">
        <v>3</v>
      </c>
      <c r="T142" s="259">
        <v>178824</v>
      </c>
      <c r="U142" s="259">
        <f t="shared" si="16"/>
        <v>536472</v>
      </c>
      <c r="V142" s="97"/>
      <c r="W142" s="97"/>
      <c r="X142" s="65"/>
      <c r="Y142" s="65"/>
      <c r="Z142" s="65"/>
      <c r="AA142" s="51"/>
      <c r="AB142" s="51"/>
      <c r="AC142" s="51"/>
      <c r="AD142" s="51"/>
      <c r="AE142" s="51"/>
      <c r="AF142" s="51"/>
    </row>
    <row r="143" spans="7:32" x14ac:dyDescent="0.25">
      <c r="G143" s="76"/>
      <c r="H143" s="76"/>
      <c r="I143" s="101"/>
      <c r="J143" s="75"/>
      <c r="K143" s="75"/>
      <c r="L143" s="75"/>
      <c r="M143" s="75"/>
      <c r="N143" s="149" t="s">
        <v>71</v>
      </c>
      <c r="O143" s="251"/>
      <c r="P143" s="251"/>
      <c r="Q143" s="251"/>
      <c r="R143" s="256">
        <v>40</v>
      </c>
      <c r="S143" s="258">
        <v>3</v>
      </c>
      <c r="T143" s="259">
        <v>33350</v>
      </c>
      <c r="U143" s="259">
        <f t="shared" si="16"/>
        <v>100050</v>
      </c>
      <c r="V143" s="97"/>
      <c r="W143" s="97"/>
      <c r="X143" s="65"/>
      <c r="Y143" s="65"/>
      <c r="Z143" s="65"/>
      <c r="AA143" s="51"/>
      <c r="AB143" s="51"/>
      <c r="AC143" s="51"/>
      <c r="AD143" s="51"/>
      <c r="AE143" s="51"/>
      <c r="AF143" s="51"/>
    </row>
    <row r="144" spans="7:32" x14ac:dyDescent="0.25">
      <c r="G144" s="76"/>
      <c r="H144" s="76"/>
      <c r="I144" s="101"/>
      <c r="J144" s="75"/>
      <c r="K144" s="75"/>
      <c r="L144" s="75"/>
      <c r="M144" s="75"/>
      <c r="N144" s="252"/>
      <c r="O144" s="251"/>
      <c r="P144" s="251"/>
      <c r="Q144" s="251"/>
      <c r="R144" s="256"/>
      <c r="S144" s="258"/>
      <c r="T144" s="260"/>
      <c r="U144" s="259"/>
      <c r="V144" s="243"/>
      <c r="W144" s="243"/>
      <c r="X144" s="65"/>
      <c r="Y144" s="65"/>
      <c r="Z144" s="65"/>
      <c r="AA144" s="51"/>
      <c r="AB144" s="51"/>
      <c r="AC144" s="51"/>
      <c r="AD144" s="51"/>
      <c r="AE144" s="51"/>
      <c r="AF144" s="51"/>
    </row>
    <row r="145" spans="9:32" x14ac:dyDescent="0.25">
      <c r="I145" s="52"/>
      <c r="J145" s="51"/>
      <c r="K145" s="51"/>
      <c r="L145" s="51"/>
      <c r="M145" s="65"/>
      <c r="N145" s="253" t="s">
        <v>74</v>
      </c>
      <c r="O145" s="254"/>
      <c r="P145" s="254"/>
      <c r="Q145" s="251"/>
      <c r="R145" s="256"/>
      <c r="S145" s="258"/>
      <c r="T145" s="260"/>
      <c r="U145" s="259"/>
      <c r="V145" s="97"/>
      <c r="W145" s="97"/>
      <c r="X145" s="65"/>
      <c r="Y145" s="65"/>
      <c r="Z145" s="65"/>
      <c r="AA145" s="51"/>
      <c r="AB145" s="51"/>
      <c r="AC145" s="51"/>
      <c r="AD145" s="51"/>
      <c r="AE145" s="51"/>
      <c r="AF145" s="51"/>
    </row>
    <row r="146" spans="9:32" x14ac:dyDescent="0.25">
      <c r="I146" s="52"/>
      <c r="J146" s="51"/>
      <c r="K146" s="51"/>
      <c r="L146" s="51"/>
      <c r="M146" s="65"/>
      <c r="N146" s="149" t="s">
        <v>75</v>
      </c>
      <c r="O146" s="251"/>
      <c r="P146" s="251"/>
      <c r="Q146" s="251"/>
      <c r="R146" s="256">
        <v>40</v>
      </c>
      <c r="S146" s="258">
        <v>1</v>
      </c>
      <c r="T146" s="260">
        <v>500000</v>
      </c>
      <c r="U146" s="259">
        <f t="shared" si="16"/>
        <v>500000</v>
      </c>
      <c r="V146" s="97"/>
      <c r="W146" s="97"/>
      <c r="X146" s="65"/>
      <c r="Y146" s="65"/>
      <c r="Z146" s="65"/>
      <c r="AA146" s="51"/>
      <c r="AB146" s="51"/>
      <c r="AC146" s="51"/>
      <c r="AD146" s="51"/>
      <c r="AE146" s="51"/>
      <c r="AF146" s="51"/>
    </row>
    <row r="147" spans="9:32" x14ac:dyDescent="0.25">
      <c r="I147" s="52"/>
      <c r="J147" s="51"/>
      <c r="K147" s="51"/>
      <c r="L147" s="51"/>
      <c r="M147" s="65"/>
      <c r="N147" s="252"/>
      <c r="O147" s="251"/>
      <c r="P147" s="251"/>
      <c r="Q147" s="251"/>
      <c r="R147" s="257"/>
      <c r="S147" s="62"/>
      <c r="T147" s="242"/>
      <c r="U147" s="230">
        <f>SUM(U139:U146)</f>
        <v>1667528</v>
      </c>
      <c r="V147" s="97"/>
      <c r="W147" s="97"/>
      <c r="X147" s="65"/>
      <c r="Y147" s="65"/>
      <c r="Z147" s="65"/>
      <c r="AA147" s="51"/>
      <c r="AB147" s="51"/>
      <c r="AC147" s="51"/>
      <c r="AD147" s="51"/>
      <c r="AE147" s="51"/>
      <c r="AF147" s="51"/>
    </row>
    <row r="148" spans="9:32" x14ac:dyDescent="0.25">
      <c r="M148" s="64"/>
      <c r="N148" s="252"/>
      <c r="O148" s="251"/>
      <c r="P148" s="251"/>
      <c r="Q148" s="251"/>
      <c r="R148" s="257"/>
      <c r="S148" s="62"/>
      <c r="T148" s="62"/>
      <c r="U148" s="241"/>
      <c r="V148" s="97"/>
      <c r="W148" s="97"/>
      <c r="X148" s="65"/>
      <c r="Y148" s="65"/>
      <c r="Z148" s="65"/>
      <c r="AA148" s="51"/>
      <c r="AB148" s="51"/>
      <c r="AC148" s="51"/>
      <c r="AD148" s="51"/>
      <c r="AE148" s="51"/>
      <c r="AF148" s="51"/>
    </row>
    <row r="149" spans="9:32" x14ac:dyDescent="0.25">
      <c r="M149" s="64"/>
      <c r="N149" s="255"/>
      <c r="O149" s="255"/>
      <c r="P149" s="255"/>
      <c r="Q149" s="255"/>
      <c r="R149" s="255"/>
      <c r="S149" s="75"/>
      <c r="T149" s="75"/>
      <c r="U149" s="75"/>
      <c r="V149" s="75"/>
      <c r="W149" s="75"/>
      <c r="X149" s="65"/>
      <c r="Y149" s="65"/>
      <c r="Z149" s="65"/>
      <c r="AA149" s="51"/>
      <c r="AB149" s="51"/>
      <c r="AC149" s="51"/>
      <c r="AD149" s="51"/>
      <c r="AE149" s="51"/>
      <c r="AF149" s="51"/>
    </row>
    <row r="150" spans="9:32" x14ac:dyDescent="0.25">
      <c r="M150" s="64"/>
      <c r="N150" s="255"/>
      <c r="O150" s="255"/>
      <c r="P150" s="255"/>
      <c r="Q150" s="255"/>
      <c r="R150" s="255"/>
      <c r="S150" s="75"/>
      <c r="T150" s="75"/>
      <c r="U150" s="75"/>
      <c r="V150" s="75"/>
      <c r="W150" s="75"/>
      <c r="X150" s="65"/>
      <c r="Y150" s="65"/>
      <c r="Z150" s="65"/>
      <c r="AA150" s="51"/>
      <c r="AB150" s="51"/>
      <c r="AC150" s="51"/>
      <c r="AD150" s="51"/>
      <c r="AE150" s="51"/>
      <c r="AF150" s="51"/>
    </row>
    <row r="151" spans="9:32" x14ac:dyDescent="0.25">
      <c r="M151" s="64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65"/>
      <c r="Y151" s="65"/>
      <c r="Z151" s="65"/>
      <c r="AA151" s="51"/>
      <c r="AB151" s="51"/>
      <c r="AC151" s="51"/>
      <c r="AD151" s="51"/>
      <c r="AE151" s="51"/>
      <c r="AF151" s="51"/>
    </row>
    <row r="152" spans="9:32" x14ac:dyDescent="0.25"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51"/>
      <c r="AB152" s="51"/>
      <c r="AC152" s="51"/>
      <c r="AD152" s="51"/>
      <c r="AE152" s="51"/>
      <c r="AF152" s="51"/>
    </row>
    <row r="153" spans="9:32" x14ac:dyDescent="0.25"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51"/>
      <c r="AB153" s="51"/>
      <c r="AC153" s="51"/>
      <c r="AD153" s="51"/>
      <c r="AE153" s="51"/>
      <c r="AF153" s="51"/>
    </row>
  </sheetData>
  <sheetProtection algorithmName="SHA-512" hashValue="TrBnWdVwZrGNXXwVuNpP3/5rMjl36mi0L8zChKxjZOjMI3NINa99+Zrqa1uQHro6u57DsRkVLLVUCRj4ULiYsw==" saltValue="abh2yu5H3ZaFK7IFMWJPSw==" spinCount="100000" sheet="1" objects="1" scenarios="1"/>
  <protectedRanges>
    <protectedRange sqref="H6:K10 G5:H5" name="Rango6"/>
    <protectedRange sqref="H38" name="Rango4"/>
    <protectedRange sqref="I25" name="Rango2"/>
    <protectedRange sqref="I13" name="Rango1"/>
    <protectedRange sqref="I30" name="Rango3"/>
    <protectedRange sqref="I16" name="Rango5"/>
  </protectedRanges>
  <mergeCells count="17">
    <mergeCell ref="H6:L6"/>
    <mergeCell ref="H7:L7"/>
    <mergeCell ref="H8:L9"/>
    <mergeCell ref="N61:O61"/>
    <mergeCell ref="M37:N37"/>
    <mergeCell ref="H10:L10"/>
    <mergeCell ref="G51:K51"/>
    <mergeCell ref="G11:L11"/>
    <mergeCell ref="C11:D11"/>
    <mergeCell ref="G34:K34"/>
    <mergeCell ref="G58:L58"/>
    <mergeCell ref="G49:K49"/>
    <mergeCell ref="G50:K50"/>
    <mergeCell ref="G52:K52"/>
    <mergeCell ref="G54:K54"/>
    <mergeCell ref="G55:K55"/>
    <mergeCell ref="G53:K53"/>
  </mergeCells>
  <dataValidations disablePrompts="1" count="4">
    <dataValidation type="list" allowBlank="1" showInputMessage="1" showErrorMessage="1" sqref="N33:S33">
      <formula1>$I$25</formula1>
    </dataValidation>
    <dataValidation type="list" allowBlank="1" showInputMessage="1" showErrorMessage="1" sqref="I16">
      <formula1>$O$41:$O$46</formula1>
    </dataValidation>
    <dataValidation type="whole" operator="greaterThanOrEqual" allowBlank="1" showInputMessage="1" showErrorMessage="1" sqref="I13">
      <formula1>200</formula1>
    </dataValidation>
    <dataValidation type="list" allowBlank="1" showInputMessage="1" showErrorMessage="1" sqref="I25">
      <formula1>$U$38:$U$46</formula1>
    </dataValidation>
  </dataValidations>
  <hyperlinks>
    <hyperlink ref="O6" r:id="rId1"/>
    <hyperlink ref="AC66" r:id="rId2"/>
    <hyperlink ref="AC68" r:id="rId3"/>
    <hyperlink ref="G9" r:id="rId4"/>
    <hyperlink ref="AC67" r:id="rId5"/>
    <hyperlink ref="AC69" r:id="rId6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showGridLines="0" zoomScale="90" zoomScaleNormal="90" workbookViewId="0">
      <pane xSplit="1" ySplit="4" topLeftCell="B15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baseColWidth="10" defaultRowHeight="15" x14ac:dyDescent="0.25"/>
  <cols>
    <col min="1" max="1" width="10.5703125" style="250" customWidth="1"/>
    <col min="2" max="2" width="27.5703125" customWidth="1"/>
    <col min="3" max="3" width="11" style="250" customWidth="1"/>
    <col min="4" max="4" width="15" style="250" customWidth="1"/>
    <col min="5" max="5" width="13.42578125" style="250" customWidth="1"/>
    <col min="6" max="6" width="15" style="250" customWidth="1"/>
    <col min="7" max="7" width="16.28515625" customWidth="1"/>
  </cols>
  <sheetData>
    <row r="2" spans="1:10" ht="21" customHeight="1" x14ac:dyDescent="0.25">
      <c r="B2" s="294" t="s">
        <v>111</v>
      </c>
      <c r="C2" s="277"/>
      <c r="D2" s="277"/>
      <c r="E2" s="277"/>
      <c r="F2" s="277"/>
      <c r="G2" s="147"/>
      <c r="H2" s="147"/>
      <c r="I2" s="147"/>
    </row>
    <row r="3" spans="1:10" x14ac:dyDescent="0.25">
      <c r="C3" s="277"/>
      <c r="D3" s="277"/>
      <c r="E3" s="277"/>
      <c r="F3" s="277"/>
      <c r="G3" s="147"/>
      <c r="H3" s="147"/>
      <c r="I3" s="147"/>
    </row>
    <row r="4" spans="1:10" ht="21" customHeight="1" x14ac:dyDescent="0.25">
      <c r="A4" s="278" t="s">
        <v>83</v>
      </c>
      <c r="B4" s="279" t="s">
        <v>29</v>
      </c>
      <c r="C4" s="293" t="s">
        <v>108</v>
      </c>
      <c r="D4" s="280" t="s">
        <v>101</v>
      </c>
      <c r="E4" s="280" t="s">
        <v>95</v>
      </c>
      <c r="F4" s="280" t="s">
        <v>103</v>
      </c>
      <c r="G4" s="279" t="s">
        <v>102</v>
      </c>
      <c r="H4" s="281"/>
      <c r="I4" s="282"/>
      <c r="J4" s="46"/>
    </row>
    <row r="5" spans="1:10" x14ac:dyDescent="0.25">
      <c r="A5" s="283">
        <v>1</v>
      </c>
      <c r="B5" s="284" t="s">
        <v>85</v>
      </c>
      <c r="C5" s="285"/>
      <c r="D5" s="286">
        <v>100</v>
      </c>
      <c r="E5" s="287">
        <v>12</v>
      </c>
      <c r="F5" s="286">
        <f t="shared" ref="F5:F26" si="0">+E5*D5*C5</f>
        <v>0</v>
      </c>
      <c r="G5" s="286">
        <f t="shared" ref="G5:G26" si="1">+F5*30</f>
        <v>0</v>
      </c>
      <c r="H5" s="147"/>
      <c r="I5" s="147"/>
    </row>
    <row r="6" spans="1:10" x14ac:dyDescent="0.25">
      <c r="A6" s="283">
        <v>2</v>
      </c>
      <c r="B6" s="284" t="s">
        <v>92</v>
      </c>
      <c r="C6" s="285"/>
      <c r="D6" s="286">
        <v>1500</v>
      </c>
      <c r="E6" s="287">
        <v>24</v>
      </c>
      <c r="F6" s="286">
        <f t="shared" si="0"/>
        <v>0</v>
      </c>
      <c r="G6" s="286">
        <f t="shared" si="1"/>
        <v>0</v>
      </c>
      <c r="H6" s="147"/>
      <c r="I6" s="147"/>
    </row>
    <row r="7" spans="1:10" x14ac:dyDescent="0.25">
      <c r="A7" s="283">
        <v>3</v>
      </c>
      <c r="B7" s="284" t="s">
        <v>90</v>
      </c>
      <c r="C7" s="285"/>
      <c r="D7" s="286">
        <v>20</v>
      </c>
      <c r="E7" s="287">
        <v>5</v>
      </c>
      <c r="F7" s="286">
        <f t="shared" si="0"/>
        <v>0</v>
      </c>
      <c r="G7" s="286">
        <f t="shared" si="1"/>
        <v>0</v>
      </c>
      <c r="H7" s="147"/>
      <c r="I7" s="147"/>
    </row>
    <row r="8" spans="1:10" x14ac:dyDescent="0.25">
      <c r="A8" s="283">
        <v>4</v>
      </c>
      <c r="B8" s="284" t="s">
        <v>97</v>
      </c>
      <c r="C8" s="285"/>
      <c r="D8" s="286">
        <v>1000</v>
      </c>
      <c r="E8" s="287">
        <v>12</v>
      </c>
      <c r="F8" s="286">
        <f t="shared" si="0"/>
        <v>0</v>
      </c>
      <c r="G8" s="286">
        <f t="shared" si="1"/>
        <v>0</v>
      </c>
      <c r="H8" s="147"/>
      <c r="I8" s="147"/>
    </row>
    <row r="9" spans="1:10" x14ac:dyDescent="0.25">
      <c r="A9" s="283">
        <v>5</v>
      </c>
      <c r="B9" s="284" t="s">
        <v>82</v>
      </c>
      <c r="C9" s="285"/>
      <c r="D9" s="286">
        <v>10</v>
      </c>
      <c r="E9" s="287">
        <v>8</v>
      </c>
      <c r="F9" s="286">
        <f t="shared" si="0"/>
        <v>0</v>
      </c>
      <c r="G9" s="286">
        <f t="shared" si="1"/>
        <v>0</v>
      </c>
      <c r="H9" s="147"/>
      <c r="I9" s="147"/>
    </row>
    <row r="10" spans="1:10" x14ac:dyDescent="0.25">
      <c r="A10" s="283">
        <v>6</v>
      </c>
      <c r="B10" s="284" t="s">
        <v>94</v>
      </c>
      <c r="C10" s="285"/>
      <c r="D10" s="286">
        <v>140</v>
      </c>
      <c r="E10" s="287">
        <v>3</v>
      </c>
      <c r="F10" s="286">
        <f t="shared" si="0"/>
        <v>0</v>
      </c>
      <c r="G10" s="286">
        <f t="shared" si="1"/>
        <v>0</v>
      </c>
      <c r="H10" s="147"/>
      <c r="I10" s="147"/>
    </row>
    <row r="11" spans="1:10" x14ac:dyDescent="0.25">
      <c r="A11" s="283">
        <v>7</v>
      </c>
      <c r="B11" s="284" t="s">
        <v>99</v>
      </c>
      <c r="C11" s="285"/>
      <c r="D11" s="286">
        <v>200</v>
      </c>
      <c r="E11" s="287">
        <v>24</v>
      </c>
      <c r="F11" s="286">
        <f t="shared" si="0"/>
        <v>0</v>
      </c>
      <c r="G11" s="286">
        <f t="shared" si="1"/>
        <v>0</v>
      </c>
      <c r="H11" s="147"/>
      <c r="I11" s="147"/>
    </row>
    <row r="12" spans="1:10" x14ac:dyDescent="0.25">
      <c r="A12" s="283">
        <v>8</v>
      </c>
      <c r="B12" s="284" t="s">
        <v>98</v>
      </c>
      <c r="C12" s="285"/>
      <c r="D12" s="286">
        <v>1000</v>
      </c>
      <c r="E12" s="287">
        <v>1</v>
      </c>
      <c r="F12" s="286">
        <f t="shared" si="0"/>
        <v>0</v>
      </c>
      <c r="G12" s="286">
        <f t="shared" si="1"/>
        <v>0</v>
      </c>
      <c r="H12" s="147"/>
      <c r="I12" s="147"/>
    </row>
    <row r="13" spans="1:10" x14ac:dyDescent="0.25">
      <c r="A13" s="283">
        <v>9</v>
      </c>
      <c r="B13" s="284" t="s">
        <v>81</v>
      </c>
      <c r="C13" s="285"/>
      <c r="D13" s="286">
        <v>50</v>
      </c>
      <c r="E13" s="287">
        <v>2</v>
      </c>
      <c r="F13" s="286">
        <f t="shared" si="0"/>
        <v>0</v>
      </c>
      <c r="G13" s="286">
        <f t="shared" si="1"/>
        <v>0</v>
      </c>
      <c r="H13" s="147"/>
      <c r="I13" s="147"/>
    </row>
    <row r="14" spans="1:10" x14ac:dyDescent="0.25">
      <c r="A14" s="283">
        <v>10</v>
      </c>
      <c r="B14" s="284" t="s">
        <v>93</v>
      </c>
      <c r="C14" s="285"/>
      <c r="D14" s="286">
        <v>2000</v>
      </c>
      <c r="E14" s="287">
        <v>2</v>
      </c>
      <c r="F14" s="286">
        <f t="shared" si="0"/>
        <v>0</v>
      </c>
      <c r="G14" s="286">
        <f t="shared" si="1"/>
        <v>0</v>
      </c>
      <c r="H14" s="147"/>
      <c r="I14" s="147"/>
    </row>
    <row r="15" spans="1:10" x14ac:dyDescent="0.25">
      <c r="A15" s="283">
        <v>11</v>
      </c>
      <c r="B15" s="284" t="s">
        <v>86</v>
      </c>
      <c r="C15" s="285"/>
      <c r="D15" s="286">
        <v>1000</v>
      </c>
      <c r="E15" s="287">
        <v>1</v>
      </c>
      <c r="F15" s="286">
        <f t="shared" si="0"/>
        <v>0</v>
      </c>
      <c r="G15" s="286">
        <f t="shared" si="1"/>
        <v>0</v>
      </c>
      <c r="H15" s="147"/>
      <c r="I15" s="147"/>
    </row>
    <row r="16" spans="1:10" x14ac:dyDescent="0.25">
      <c r="A16" s="283">
        <v>12</v>
      </c>
      <c r="B16" s="284" t="s">
        <v>109</v>
      </c>
      <c r="C16" s="285"/>
      <c r="D16" s="286">
        <v>2000</v>
      </c>
      <c r="E16" s="287">
        <v>1</v>
      </c>
      <c r="F16" s="286">
        <f t="shared" si="0"/>
        <v>0</v>
      </c>
      <c r="G16" s="286">
        <f t="shared" si="1"/>
        <v>0</v>
      </c>
      <c r="H16" s="147"/>
      <c r="I16" s="147"/>
    </row>
    <row r="17" spans="1:10" x14ac:dyDescent="0.25">
      <c r="A17" s="283">
        <v>13</v>
      </c>
      <c r="B17" s="284" t="s">
        <v>110</v>
      </c>
      <c r="C17" s="285"/>
      <c r="D17" s="286">
        <v>1000</v>
      </c>
      <c r="E17" s="287">
        <v>2</v>
      </c>
      <c r="F17" s="286">
        <f t="shared" si="0"/>
        <v>0</v>
      </c>
      <c r="G17" s="286">
        <f t="shared" si="1"/>
        <v>0</v>
      </c>
      <c r="H17" s="147"/>
      <c r="I17" s="147"/>
    </row>
    <row r="18" spans="1:10" x14ac:dyDescent="0.25">
      <c r="A18" s="283">
        <v>14</v>
      </c>
      <c r="B18" s="284" t="s">
        <v>107</v>
      </c>
      <c r="C18" s="285"/>
      <c r="D18" s="286">
        <v>1000</v>
      </c>
      <c r="E18" s="287">
        <v>0.5</v>
      </c>
      <c r="F18" s="286">
        <f t="shared" si="0"/>
        <v>0</v>
      </c>
      <c r="G18" s="286">
        <f t="shared" si="1"/>
        <v>0</v>
      </c>
      <c r="H18" s="147"/>
      <c r="I18" s="147"/>
    </row>
    <row r="19" spans="1:10" x14ac:dyDescent="0.25">
      <c r="A19" s="283">
        <v>15</v>
      </c>
      <c r="B19" s="284" t="s">
        <v>84</v>
      </c>
      <c r="C19" s="285"/>
      <c r="D19" s="286">
        <v>400</v>
      </c>
      <c r="E19" s="287">
        <v>0.5</v>
      </c>
      <c r="F19" s="286">
        <f t="shared" si="0"/>
        <v>0</v>
      </c>
      <c r="G19" s="286">
        <f t="shared" si="1"/>
        <v>0</v>
      </c>
      <c r="H19" s="147"/>
      <c r="I19" s="147"/>
    </row>
    <row r="20" spans="1:10" x14ac:dyDescent="0.25">
      <c r="A20" s="283">
        <v>16</v>
      </c>
      <c r="B20" s="284" t="s">
        <v>87</v>
      </c>
      <c r="C20" s="285"/>
      <c r="D20" s="286">
        <v>800</v>
      </c>
      <c r="E20" s="287">
        <v>0.5</v>
      </c>
      <c r="F20" s="286">
        <f t="shared" si="0"/>
        <v>0</v>
      </c>
      <c r="G20" s="286">
        <f t="shared" si="1"/>
        <v>0</v>
      </c>
      <c r="H20" s="147"/>
      <c r="I20" s="147"/>
    </row>
    <row r="21" spans="1:10" x14ac:dyDescent="0.25">
      <c r="A21" s="283">
        <v>17</v>
      </c>
      <c r="B21" s="284" t="s">
        <v>89</v>
      </c>
      <c r="C21" s="285"/>
      <c r="D21" s="286">
        <v>100</v>
      </c>
      <c r="E21" s="287">
        <v>24</v>
      </c>
      <c r="F21" s="286">
        <f t="shared" si="0"/>
        <v>0</v>
      </c>
      <c r="G21" s="286">
        <f t="shared" si="1"/>
        <v>0</v>
      </c>
      <c r="H21" s="147"/>
      <c r="I21" s="147"/>
    </row>
    <row r="22" spans="1:10" x14ac:dyDescent="0.25">
      <c r="A22" s="283">
        <v>18</v>
      </c>
      <c r="B22" s="284" t="s">
        <v>100</v>
      </c>
      <c r="C22" s="285"/>
      <c r="D22" s="286">
        <v>400</v>
      </c>
      <c r="E22" s="287">
        <v>1</v>
      </c>
      <c r="F22" s="286">
        <f t="shared" si="0"/>
        <v>0</v>
      </c>
      <c r="G22" s="286">
        <f t="shared" si="1"/>
        <v>0</v>
      </c>
      <c r="H22" s="147"/>
      <c r="I22" s="147"/>
    </row>
    <row r="23" spans="1:10" x14ac:dyDescent="0.25">
      <c r="A23" s="283">
        <v>19</v>
      </c>
      <c r="B23" s="284" t="s">
        <v>88</v>
      </c>
      <c r="C23" s="285"/>
      <c r="D23" s="286">
        <v>1000</v>
      </c>
      <c r="E23" s="287">
        <v>0.5</v>
      </c>
      <c r="F23" s="286">
        <f t="shared" si="0"/>
        <v>0</v>
      </c>
      <c r="G23" s="286">
        <f t="shared" si="1"/>
        <v>0</v>
      </c>
      <c r="H23" s="147"/>
      <c r="I23" s="147"/>
    </row>
    <row r="24" spans="1:10" x14ac:dyDescent="0.25">
      <c r="A24" s="283">
        <v>20</v>
      </c>
      <c r="B24" s="284" t="s">
        <v>91</v>
      </c>
      <c r="C24" s="285"/>
      <c r="D24" s="286">
        <v>1000</v>
      </c>
      <c r="E24" s="287">
        <v>0.5</v>
      </c>
      <c r="F24" s="286">
        <f t="shared" si="0"/>
        <v>0</v>
      </c>
      <c r="G24" s="286">
        <f t="shared" si="1"/>
        <v>0</v>
      </c>
      <c r="H24" s="147"/>
      <c r="I24" s="147"/>
    </row>
    <row r="25" spans="1:10" x14ac:dyDescent="0.25">
      <c r="A25" s="283">
        <v>21</v>
      </c>
      <c r="B25" s="284" t="s">
        <v>96</v>
      </c>
      <c r="C25" s="285"/>
      <c r="D25" s="286">
        <v>200</v>
      </c>
      <c r="E25" s="287">
        <v>3</v>
      </c>
      <c r="F25" s="286">
        <f t="shared" si="0"/>
        <v>0</v>
      </c>
      <c r="G25" s="286">
        <f t="shared" si="1"/>
        <v>0</v>
      </c>
      <c r="H25" s="147"/>
      <c r="I25" s="147"/>
    </row>
    <row r="26" spans="1:10" x14ac:dyDescent="0.25">
      <c r="A26" s="283">
        <v>22</v>
      </c>
      <c r="B26" s="284" t="s">
        <v>80</v>
      </c>
      <c r="C26" s="285"/>
      <c r="D26" s="286">
        <v>80</v>
      </c>
      <c r="E26" s="287">
        <v>12</v>
      </c>
      <c r="F26" s="286">
        <f t="shared" si="0"/>
        <v>0</v>
      </c>
      <c r="G26" s="286">
        <f t="shared" si="1"/>
        <v>0</v>
      </c>
      <c r="H26" s="147"/>
      <c r="I26" s="147"/>
    </row>
    <row r="27" spans="1:10" x14ac:dyDescent="0.25">
      <c r="A27" s="285">
        <v>23</v>
      </c>
      <c r="B27" s="288" t="s">
        <v>112</v>
      </c>
      <c r="C27" s="285"/>
      <c r="D27" s="289">
        <v>3750</v>
      </c>
      <c r="E27" s="289">
        <v>8</v>
      </c>
      <c r="F27" s="286">
        <f t="shared" ref="F27:F30" si="2">+E27*D27*C27</f>
        <v>0</v>
      </c>
      <c r="G27" s="286">
        <f t="shared" ref="G27:G30" si="3">+F27*30</f>
        <v>0</v>
      </c>
      <c r="H27" s="147"/>
      <c r="I27" s="147"/>
    </row>
    <row r="28" spans="1:10" x14ac:dyDescent="0.25">
      <c r="A28" s="285">
        <v>24</v>
      </c>
      <c r="B28" s="288" t="s">
        <v>112</v>
      </c>
      <c r="C28" s="285"/>
      <c r="D28" s="289">
        <v>2630</v>
      </c>
      <c r="E28" s="289">
        <v>8</v>
      </c>
      <c r="F28" s="286">
        <f t="shared" si="2"/>
        <v>0</v>
      </c>
      <c r="G28" s="286">
        <f t="shared" si="3"/>
        <v>0</v>
      </c>
      <c r="H28" s="147"/>
      <c r="I28" s="147"/>
    </row>
    <row r="29" spans="1:10" x14ac:dyDescent="0.25">
      <c r="A29" s="285">
        <v>25</v>
      </c>
      <c r="B29" s="288"/>
      <c r="C29" s="285"/>
      <c r="D29" s="289"/>
      <c r="E29" s="289"/>
      <c r="F29" s="286"/>
      <c r="G29" s="286"/>
      <c r="H29" s="147"/>
      <c r="I29" s="147"/>
    </row>
    <row r="30" spans="1:10" x14ac:dyDescent="0.25">
      <c r="A30" s="285">
        <v>26</v>
      </c>
      <c r="B30" s="288"/>
      <c r="C30" s="285"/>
      <c r="D30" s="289"/>
      <c r="E30" s="289"/>
      <c r="F30" s="286">
        <f t="shared" si="2"/>
        <v>0</v>
      </c>
      <c r="G30" s="286">
        <f t="shared" si="3"/>
        <v>0</v>
      </c>
      <c r="H30" s="282"/>
      <c r="I30" s="282"/>
      <c r="J30" s="46"/>
    </row>
    <row r="31" spans="1:10" ht="21" customHeight="1" x14ac:dyDescent="0.25">
      <c r="A31" s="277"/>
      <c r="B31" s="147"/>
      <c r="C31" s="277"/>
      <c r="D31" s="290"/>
      <c r="E31" s="291"/>
      <c r="F31" s="292" t="s">
        <v>104</v>
      </c>
      <c r="G31" s="295">
        <f>SUM(G5:G30)/1000</f>
        <v>0</v>
      </c>
      <c r="H31" s="147"/>
      <c r="I31" s="147"/>
    </row>
    <row r="32" spans="1:10" x14ac:dyDescent="0.25">
      <c r="A32" s="277"/>
      <c r="B32" s="147"/>
      <c r="C32" s="277"/>
      <c r="D32" s="277"/>
      <c r="E32" s="277"/>
      <c r="F32" s="277"/>
      <c r="G32" s="147"/>
      <c r="H32" s="147"/>
      <c r="I32" s="147"/>
    </row>
    <row r="33" spans="1:9" x14ac:dyDescent="0.25">
      <c r="A33" s="277"/>
      <c r="B33" s="147"/>
      <c r="C33" s="277"/>
      <c r="D33" s="277"/>
      <c r="E33" s="277"/>
      <c r="F33" s="277"/>
      <c r="G33" s="147"/>
      <c r="H33" s="147"/>
      <c r="I33" s="147"/>
    </row>
    <row r="34" spans="1:9" x14ac:dyDescent="0.25">
      <c r="A34" s="277"/>
      <c r="B34" s="147"/>
      <c r="C34" s="277"/>
      <c r="D34" s="277"/>
      <c r="E34" s="277"/>
      <c r="F34" s="277"/>
      <c r="G34" s="147"/>
      <c r="H34" s="147"/>
      <c r="I34" s="147"/>
    </row>
    <row r="35" spans="1:9" x14ac:dyDescent="0.25">
      <c r="A35" s="277"/>
      <c r="B35" s="147"/>
      <c r="C35" s="277"/>
      <c r="D35" s="277"/>
      <c r="E35" s="277"/>
      <c r="F35" s="277"/>
      <c r="G35" s="147"/>
      <c r="H35" s="147"/>
      <c r="I35" s="147"/>
    </row>
    <row r="36" spans="1:9" x14ac:dyDescent="0.25">
      <c r="A36" s="277"/>
      <c r="B36" s="147"/>
      <c r="C36" s="277"/>
      <c r="D36" s="277"/>
      <c r="E36" s="277"/>
      <c r="F36" s="277"/>
      <c r="G36" s="147"/>
      <c r="H36" s="147"/>
      <c r="I36" s="147"/>
    </row>
    <row r="37" spans="1:9" x14ac:dyDescent="0.25">
      <c r="A37" s="277"/>
      <c r="B37" s="147"/>
      <c r="C37" s="277"/>
      <c r="D37" s="277"/>
      <c r="E37" s="277"/>
      <c r="F37" s="277"/>
      <c r="G37" s="147"/>
      <c r="H37" s="147"/>
      <c r="I37" s="147"/>
    </row>
    <row r="38" spans="1:9" x14ac:dyDescent="0.25">
      <c r="A38" s="277"/>
      <c r="B38" s="147"/>
      <c r="C38" s="277"/>
      <c r="D38" s="277"/>
      <c r="E38" s="277"/>
      <c r="F38" s="277"/>
      <c r="G38" s="147"/>
      <c r="H38" s="147"/>
      <c r="I38" s="147"/>
    </row>
    <row r="39" spans="1:9" x14ac:dyDescent="0.25">
      <c r="A39" s="277"/>
      <c r="B39" s="147"/>
      <c r="C39" s="277"/>
      <c r="D39" s="277"/>
      <c r="E39" s="277"/>
      <c r="F39" s="277"/>
      <c r="G39" s="147"/>
      <c r="H39" s="147"/>
      <c r="I39" s="147"/>
    </row>
    <row r="40" spans="1:9" x14ac:dyDescent="0.25">
      <c r="A40" s="277"/>
      <c r="B40" s="147"/>
      <c r="C40" s="277"/>
      <c r="D40" s="277"/>
      <c r="E40" s="277"/>
      <c r="F40" s="277"/>
      <c r="G40" s="147"/>
      <c r="H40" s="147"/>
      <c r="I40" s="147"/>
    </row>
    <row r="41" spans="1:9" x14ac:dyDescent="0.25">
      <c r="A41" s="277"/>
      <c r="B41" s="147"/>
      <c r="C41" s="277"/>
      <c r="D41" s="277"/>
      <c r="E41" s="277"/>
      <c r="F41" s="277"/>
      <c r="G41" s="147"/>
      <c r="H41" s="147"/>
      <c r="I41" s="147"/>
    </row>
    <row r="42" spans="1:9" x14ac:dyDescent="0.25">
      <c r="A42" s="277"/>
      <c r="B42" s="147"/>
      <c r="C42" s="277"/>
      <c r="D42" s="277"/>
      <c r="E42" s="277"/>
      <c r="F42" s="277"/>
      <c r="G42" s="147"/>
      <c r="H42" s="147"/>
      <c r="I42" s="147"/>
    </row>
  </sheetData>
  <sheetProtection algorithmName="SHA-512" hashValue="YpbhfzHn8a+DZ+FODoX43qabgPuOU3u63oGFaTSeAB0C1glZsKV+ztEPt6/B2uI/A3AYIf9f4IjgkJoS7sC1BQ==" saltValue="5OTmaunCkTS1y/kfYN2gHw==" spinCount="100000" sheet="1" objects="1" scenarios="1"/>
  <protectedRanges>
    <protectedRange sqref="A28:E30 B27:E27" name="Rango2_3"/>
    <protectedRange sqref="C5:C30" name="Rango1_3"/>
  </protectedRanges>
  <sortState ref="A5:F25">
    <sortCondition descending="1" ref="D5:D25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Calculo</vt:lpstr>
      <vt:lpstr>T.Consumos</vt:lpstr>
      <vt:lpstr>Calculo!Área_de_impresión</vt:lpstr>
      <vt:lpstr>RADIACION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ARTURO</dc:creator>
  <cp:lastModifiedBy>MARIO ARTURO</cp:lastModifiedBy>
  <cp:lastPrinted>2022-02-13T14:58:02Z</cp:lastPrinted>
  <dcterms:created xsi:type="dcterms:W3CDTF">2021-02-19T14:26:25Z</dcterms:created>
  <dcterms:modified xsi:type="dcterms:W3CDTF">2022-02-13T19:49:56Z</dcterms:modified>
</cp:coreProperties>
</file>