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0 MGSOLARY\00 GERENCIA\"/>
    </mc:Choice>
  </mc:AlternateContent>
  <bookViews>
    <workbookView xWindow="0" yWindow="0" windowWidth="20490" windowHeight="7620" tabRatio="311"/>
  </bookViews>
  <sheets>
    <sheet name="Hoja1" sheetId="1" r:id="rId1"/>
    <sheet name="T.Consumos" sheetId="2" r:id="rId2"/>
  </sheets>
  <definedNames>
    <definedName name="_xlnm.Print_Area" localSheetId="0">Hoja1!$A$1:$L$49</definedName>
    <definedName name="RADIACION">Hoja1!$O$36:$P$41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2" l="1"/>
  <c r="G29" i="2" s="1"/>
  <c r="G28" i="2"/>
  <c r="F28" i="2"/>
  <c r="F27" i="2"/>
  <c r="G27" i="2" s="1"/>
  <c r="G26" i="2"/>
  <c r="F26" i="2"/>
  <c r="F25" i="2"/>
  <c r="G25" i="2" s="1"/>
  <c r="F24" i="2"/>
  <c r="G24" i="2" s="1"/>
  <c r="F23" i="2"/>
  <c r="G23" i="2" s="1"/>
  <c r="F22" i="2"/>
  <c r="G22" i="2" s="1"/>
  <c r="F21" i="2"/>
  <c r="G21" i="2" s="1"/>
  <c r="G20" i="2"/>
  <c r="F20" i="2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s="1"/>
  <c r="G8" i="2"/>
  <c r="F8" i="2"/>
  <c r="F7" i="2"/>
  <c r="G7" i="2" s="1"/>
  <c r="G6" i="2"/>
  <c r="F6" i="2"/>
  <c r="F5" i="2"/>
  <c r="G5" i="2" s="1"/>
  <c r="G30" i="2" l="1"/>
  <c r="O25" i="1"/>
  <c r="U86" i="1" l="1"/>
  <c r="U83" i="1"/>
  <c r="U82" i="1"/>
  <c r="U81" i="1"/>
  <c r="U80" i="1"/>
  <c r="U79" i="1"/>
  <c r="U87" i="1" l="1"/>
  <c r="Y56" i="1"/>
  <c r="V63" i="1"/>
  <c r="Z60" i="1"/>
  <c r="Y54" i="1" l="1"/>
  <c r="Z62" i="1" l="1"/>
  <c r="V62" i="1" s="1"/>
  <c r="Z61" i="1"/>
  <c r="Z59" i="1"/>
  <c r="Z58" i="1"/>
  <c r="Z57" i="1"/>
  <c r="Z56" i="1"/>
  <c r="V56" i="1" s="1"/>
  <c r="Z55" i="1"/>
  <c r="Z54" i="1"/>
  <c r="R53" i="1"/>
  <c r="Z53" i="1" s="1"/>
  <c r="S66" i="1" l="1"/>
  <c r="J11" i="1"/>
  <c r="I41" i="1" l="1"/>
  <c r="I39" i="1"/>
  <c r="I21" i="1"/>
  <c r="E21" i="1" s="1"/>
  <c r="F30" i="1" s="1"/>
  <c r="F33" i="1" l="1"/>
  <c r="I33" i="1" s="1"/>
  <c r="I9" i="1" l="1"/>
  <c r="K33" i="1" l="1"/>
  <c r="R60" i="1" s="1"/>
  <c r="V60" i="1" s="1"/>
  <c r="I35" i="1"/>
  <c r="S55" i="1" l="1"/>
  <c r="AF55" i="1" s="1"/>
  <c r="S53" i="1"/>
  <c r="S54" i="1"/>
  <c r="AF54" i="1" s="1"/>
  <c r="R58" i="1"/>
  <c r="V58" i="1" s="1"/>
  <c r="R59" i="1"/>
  <c r="V59" i="1" s="1"/>
  <c r="AG54" i="1" l="1"/>
  <c r="T54" i="1" s="1"/>
  <c r="AF53" i="1"/>
  <c r="AG53" i="1" s="1"/>
  <c r="AG55" i="1"/>
  <c r="V55" i="1" l="1"/>
  <c r="AA55" i="1" s="1"/>
  <c r="L35" i="1"/>
  <c r="V54" i="1"/>
  <c r="AA54" i="1" s="1"/>
  <c r="L34" i="1"/>
  <c r="T61" i="1"/>
  <c r="V61" i="1" s="1"/>
  <c r="T57" i="1"/>
  <c r="V57" i="1" s="1"/>
  <c r="T53" i="1"/>
  <c r="V53" i="1" s="1"/>
  <c r="AA53" i="1" l="1"/>
  <c r="V66" i="1"/>
  <c r="V67" i="1"/>
  <c r="V69" i="1"/>
  <c r="V71" i="1" s="1"/>
  <c r="X68" i="1" l="1"/>
  <c r="I37" i="1"/>
  <c r="M32" i="1" s="1"/>
</calcChain>
</file>

<file path=xl/sharedStrings.xml><?xml version="1.0" encoding="utf-8"?>
<sst xmlns="http://schemas.openxmlformats.org/spreadsheetml/2006/main" count="174" uniqueCount="139">
  <si>
    <t>Recibo mensual (COP)</t>
  </si>
  <si>
    <t>Seleccione su ubicación</t>
  </si>
  <si>
    <t>Valor de su nueva factura de energía: </t>
  </si>
  <si>
    <t>Ahorro de CO2 Anual: </t>
  </si>
  <si>
    <t>RESULTADOS ESTIMADOS</t>
  </si>
  <si>
    <t>Andina</t>
  </si>
  <si>
    <t>Amazonía</t>
  </si>
  <si>
    <t>Costa Pacifica</t>
  </si>
  <si>
    <t>Guajira</t>
  </si>
  <si>
    <t>Orinoquía</t>
  </si>
  <si>
    <t>$</t>
  </si>
  <si>
    <t>kWh/m2</t>
  </si>
  <si>
    <t>(kWh/mes)</t>
  </si>
  <si>
    <t>%</t>
  </si>
  <si>
    <t>DATOS ENTRADA</t>
  </si>
  <si>
    <t>IT</t>
  </si>
  <si>
    <t>Un</t>
  </si>
  <si>
    <t>Wp</t>
  </si>
  <si>
    <t>Ahorro deseado %</t>
  </si>
  <si>
    <t>Valor aproximado del proyecto: </t>
  </si>
  <si>
    <t>DATOS DE ENTRADA</t>
  </si>
  <si>
    <t>Numero de Paneles Solares   ( Wp)</t>
  </si>
  <si>
    <t>Valor de tu factura actual de energía (COP$)</t>
  </si>
  <si>
    <t>Consumo medio de Energía   (kW/mes)</t>
  </si>
  <si>
    <t>CÁLCULO RÁPIDO DE TU PROYECTO</t>
  </si>
  <si>
    <t>DESCRIPCIÓN</t>
  </si>
  <si>
    <t>Costa Atlántica</t>
  </si>
  <si>
    <t>Wat/día</t>
  </si>
  <si>
    <t xml:space="preserve"> </t>
  </si>
  <si>
    <t>Unid</t>
  </si>
  <si>
    <t>Descripción</t>
  </si>
  <si>
    <t>Potencia del sistema fotovoltaico (Formula): </t>
  </si>
  <si>
    <t>Zona</t>
  </si>
  <si>
    <t>https://www.youtube.com/watch?v=YldVbV_BB3Q</t>
  </si>
  <si>
    <t>SG</t>
  </si>
  <si>
    <t>Estructura</t>
  </si>
  <si>
    <t>Protecciones</t>
  </si>
  <si>
    <t>Notas</t>
  </si>
  <si>
    <t>Proveedor</t>
  </si>
  <si>
    <t>SOLAIRE</t>
  </si>
  <si>
    <t>IVA</t>
  </si>
  <si>
    <t>Perdidas por sombreado</t>
  </si>
  <si>
    <t>Perdidas por desajustes</t>
  </si>
  <si>
    <t>Pérdidas por efecto de la temperatura</t>
  </si>
  <si>
    <t>Pérdidas en los circuitos de Continua</t>
  </si>
  <si>
    <t>Pérdidas en los Inversores</t>
  </si>
  <si>
    <t>Área necesaria (m2): </t>
  </si>
  <si>
    <t>Radiación</t>
  </si>
  <si>
    <t>Nota: Incluir solamente cuando se Inyecte Energ. a la red</t>
  </si>
  <si>
    <t>Perdidas por reflexión</t>
  </si>
  <si>
    <t>Ayudas para formulación del Excel: (BUSCARV) y Validación de Datos (ver en herramientas)</t>
  </si>
  <si>
    <t>Unidad de control de inyección y Monitoreo + CTS</t>
  </si>
  <si>
    <t>Ahorro</t>
  </si>
  <si>
    <t xml:space="preserve">NOTAS:  </t>
  </si>
  <si>
    <t xml:space="preserve">        www.magaresgroup.com</t>
  </si>
  <si>
    <t>Pérdidas</t>
  </si>
  <si>
    <t>Paneles                    Wp.</t>
  </si>
  <si>
    <t>Vr$ Total VENTA</t>
  </si>
  <si>
    <t>Fecha</t>
  </si>
  <si>
    <t>$Unit Costo EQ</t>
  </si>
  <si>
    <t>CANT</t>
  </si>
  <si>
    <t>Cant EQ (P/Calculo)</t>
  </si>
  <si>
    <t>Cant Wp</t>
  </si>
  <si>
    <t>REDOND. A LA SUPER</t>
  </si>
  <si>
    <t>$Unit VENTA EQ</t>
  </si>
  <si>
    <t>COL$/USD</t>
  </si>
  <si>
    <t>MicroInversor ApSystems</t>
  </si>
  <si>
    <t>PRESUPUESTO</t>
  </si>
  <si>
    <t>(Wp.T)</t>
  </si>
  <si>
    <t>Microinversores   1.500 Watios</t>
  </si>
  <si>
    <t>Costo Unitario Panel $/Wp</t>
  </si>
  <si>
    <t>$/Kw</t>
  </si>
  <si>
    <t>Vr$ Consumo /mes</t>
  </si>
  <si>
    <t>MicroInv.</t>
  </si>
  <si>
    <t>Inversor</t>
  </si>
  <si>
    <t>$Total/W VENTA</t>
  </si>
  <si>
    <t>Canalizaciones Cableado y Conex en DC</t>
  </si>
  <si>
    <t>Canalizaciones Cableado y Conex en AC</t>
  </si>
  <si>
    <t>Montaje de Paneles y Pruebas</t>
  </si>
  <si>
    <t>Legalización de la Instalación (No incluido)</t>
  </si>
  <si>
    <t>Contador bidireccional (No incluido)</t>
  </si>
  <si>
    <t xml:space="preserve">NO </t>
  </si>
  <si>
    <t xml:space="preserve">Inversor  </t>
  </si>
  <si>
    <t>AutoSolar</t>
  </si>
  <si>
    <t>INV GROWATT MAC 15KTL3-XL 3 / 220Vac /3L+N+T</t>
  </si>
  <si>
    <t>Fusible 15A Suntree 10X38 1000V</t>
  </si>
  <si>
    <t>Portafusible 1000VDC Suntree 10X38</t>
  </si>
  <si>
    <t>Breaker DC 2P 550VDC 16A FEEO</t>
  </si>
  <si>
    <t>DPS FEEO 600VDC 20KA 2P</t>
  </si>
  <si>
    <t>Breaker Chint 2 Polo 40A</t>
  </si>
  <si>
    <t>Inversor  INV GROWATT MAC 15KTL3-XL 3 / 220Vac /3L+N+T</t>
  </si>
  <si>
    <t xml:space="preserve">Cuadro protecciones lado DC </t>
  </si>
  <si>
    <t xml:space="preserve">Cuadro protecciones lado AC </t>
  </si>
  <si>
    <t>Interruptor Diferencial Trif. 40A 30mA 4P A - ABB</t>
  </si>
  <si>
    <t>PROTECCIONES</t>
  </si>
  <si>
    <t>V.Unitr$ Proveedor</t>
  </si>
  <si>
    <t>$Total</t>
  </si>
  <si>
    <t>Rev. 202111</t>
  </si>
  <si>
    <t>Fecha 202111</t>
  </si>
  <si>
    <t>1. En el Valor estimado del proyecto no se Incluye el suministro del Contador bidireccional ni el trámite para la legalización de la conexión con el OR.</t>
  </si>
  <si>
    <t>Paneles e Inversores y monitoreo</t>
  </si>
  <si>
    <t>Estructuras, Protecciones, Montaje y Pruebas</t>
  </si>
  <si>
    <t>CÁLCULO RAPIDO DE TU PROYECTO</t>
  </si>
  <si>
    <t>2. En el Valor de la Instalación no se incluye la canalización, cableado e instalación de la acometida en lado AC, que dependerá de la distancia real entre los paneles Solares y el tablero principal existente.</t>
  </si>
  <si>
    <t>Sistema Conectado a red sin respaldo de baterías</t>
  </si>
  <si>
    <t>Ventilador</t>
  </si>
  <si>
    <t>Eq. Sonido</t>
  </si>
  <si>
    <t>Carga Celular</t>
  </si>
  <si>
    <t>It</t>
  </si>
  <si>
    <t>Licuadora</t>
  </si>
  <si>
    <t>Abanico de Techo</t>
  </si>
  <si>
    <t>Greca Cafetera</t>
  </si>
  <si>
    <t>Microondas</t>
  </si>
  <si>
    <t>Plancha</t>
  </si>
  <si>
    <t>Nevera 10 pies</t>
  </si>
  <si>
    <t>Bombillos 10w</t>
  </si>
  <si>
    <t>Secador de Pelo</t>
  </si>
  <si>
    <t>Aire acondicionado</t>
  </si>
  <si>
    <t>Estufa Electric 2 Hornillas</t>
  </si>
  <si>
    <t>Computador</t>
  </si>
  <si>
    <t>Horas de Uso</t>
  </si>
  <si>
    <t>Televisor</t>
  </si>
  <si>
    <t>Calefacción</t>
  </si>
  <si>
    <t>Ducha Eléctrica</t>
  </si>
  <si>
    <t>Congelador</t>
  </si>
  <si>
    <t>Olla Eléctrica</t>
  </si>
  <si>
    <t>Watts</t>
  </si>
  <si>
    <t>Watts Total/mes</t>
  </si>
  <si>
    <t>Watts Total/dia</t>
  </si>
  <si>
    <t xml:space="preserve">Total Kw/mes  </t>
  </si>
  <si>
    <t>Vr.Col$ /Wp Instalación</t>
  </si>
  <si>
    <t>&lt;---  Potencia de la Instalación (KWp)</t>
  </si>
  <si>
    <t>Lavadora de Ropa</t>
  </si>
  <si>
    <t>CANTIDAD</t>
  </si>
  <si>
    <t>Jacuzzi</t>
  </si>
  <si>
    <t>Lava Vajilla</t>
  </si>
  <si>
    <t xml:space="preserve">       TABLA DE CONSUMOS</t>
  </si>
  <si>
    <t xml:space="preserve">Cliente: </t>
  </si>
  <si>
    <t xml:space="preserve">Lugar y fecha: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</si>
</sst>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#,##0.0"/>
    <numFmt numFmtId="165" formatCode="&quot;$&quot;\ #,##0"/>
    <numFmt numFmtId="166" formatCode="0.0%"/>
  </numFmts>
  <fonts count="6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66CC"/>
      <name val="Calibri"/>
      <family val="2"/>
      <scheme val="minor"/>
    </font>
    <font>
      <b/>
      <sz val="11"/>
      <color rgb="FF0066CC"/>
      <name val="Calibri"/>
      <family val="2"/>
      <scheme val="minor"/>
    </font>
    <font>
      <b/>
      <sz val="10"/>
      <color rgb="FF0066CC"/>
      <name val="Calibri"/>
      <family val="2"/>
      <scheme val="minor"/>
    </font>
    <font>
      <sz val="9"/>
      <color rgb="FF0066CC"/>
      <name val="Calibri"/>
      <family val="2"/>
      <scheme val="minor"/>
    </font>
    <font>
      <b/>
      <sz val="12"/>
      <color rgb="FF0066CC"/>
      <name val="Calibri"/>
      <family val="2"/>
      <scheme val="minor"/>
    </font>
    <font>
      <sz val="11"/>
      <color rgb="FF0066CC"/>
      <name val="Calibri"/>
      <family val="2"/>
      <scheme val="minor"/>
    </font>
    <font>
      <sz val="12"/>
      <color rgb="FF0066CC"/>
      <name val="Calibri"/>
      <family val="2"/>
      <scheme val="minor"/>
    </font>
    <font>
      <b/>
      <sz val="14"/>
      <color rgb="FF0066CC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66CC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Arial"/>
      <family val="2"/>
    </font>
    <font>
      <b/>
      <sz val="13"/>
      <color rgb="FFFF0000"/>
      <name val="Arial"/>
      <family val="2"/>
    </font>
    <font>
      <sz val="9"/>
      <name val="Arial"/>
      <family val="2"/>
    </font>
    <font>
      <sz val="10"/>
      <color theme="10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rgb="FF0066CC"/>
      <name val="Arial"/>
      <family val="2"/>
    </font>
    <font>
      <b/>
      <sz val="11"/>
      <color rgb="FF0066CC"/>
      <name val="Arial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rgb="FF0066CC"/>
      <name val="Arial"/>
      <family val="2"/>
    </font>
    <font>
      <sz val="11"/>
      <color rgb="FF0066CC"/>
      <name val="Arial"/>
      <family val="2"/>
    </font>
    <font>
      <b/>
      <sz val="11"/>
      <color rgb="FF0070C0"/>
      <name val="Arial"/>
      <family val="2"/>
    </font>
    <font>
      <b/>
      <sz val="11"/>
      <color theme="3"/>
      <name val="Arial"/>
      <family val="2"/>
    </font>
    <font>
      <b/>
      <sz val="11"/>
      <name val="Arial"/>
      <family val="2"/>
    </font>
    <font>
      <sz val="16"/>
      <color theme="1"/>
      <name val="Arial"/>
      <family val="2"/>
    </font>
    <font>
      <b/>
      <sz val="7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9"/>
      <name val="Arial"/>
      <family val="2"/>
    </font>
    <font>
      <sz val="11"/>
      <color rgb="FF000000"/>
      <name val="Arial"/>
      <family val="2"/>
    </font>
    <font>
      <sz val="13"/>
      <color rgb="FFFF000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41" fontId="19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5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7" fillId="0" borderId="0" xfId="0" applyFont="1"/>
    <xf numFmtId="0" fontId="3" fillId="0" borderId="10" xfId="0" applyFont="1" applyBorder="1"/>
    <xf numFmtId="0" fontId="1" fillId="0" borderId="2" xfId="0" applyFont="1" applyBorder="1" applyAlignment="1">
      <alignment vertical="center"/>
    </xf>
    <xf numFmtId="0" fontId="3" fillId="0" borderId="6" xfId="0" applyFont="1" applyBorder="1"/>
    <xf numFmtId="164" fontId="6" fillId="3" borderId="6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0" xfId="0" applyBorder="1"/>
    <xf numFmtId="0" fontId="8" fillId="0" borderId="2" xfId="0" applyFont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3" fillId="0" borderId="0" xfId="0" applyFont="1"/>
    <xf numFmtId="0" fontId="8" fillId="0" borderId="1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9" fillId="3" borderId="6" xfId="0" applyFont="1" applyFill="1" applyBorder="1"/>
    <xf numFmtId="9" fontId="3" fillId="0" borderId="6" xfId="0" applyNumberFormat="1" applyFont="1" applyBorder="1"/>
    <xf numFmtId="9" fontId="1" fillId="0" borderId="6" xfId="0" applyNumberFormat="1" applyFont="1" applyBorder="1"/>
    <xf numFmtId="0" fontId="3" fillId="0" borderId="8" xfId="0" applyFont="1" applyBorder="1"/>
    <xf numFmtId="0" fontId="1" fillId="0" borderId="8" xfId="0" applyFont="1" applyBorder="1"/>
    <xf numFmtId="0" fontId="4" fillId="0" borderId="2" xfId="0" applyFont="1" applyBorder="1" applyAlignment="1">
      <alignment horizontal="left" vertical="center"/>
    </xf>
    <xf numFmtId="0" fontId="4" fillId="0" borderId="8" xfId="0" applyFont="1" applyBorder="1"/>
    <xf numFmtId="9" fontId="1" fillId="0" borderId="0" xfId="0" applyNumberFormat="1" applyFont="1" applyBorder="1"/>
    <xf numFmtId="0" fontId="1" fillId="0" borderId="0" xfId="0" applyFont="1" applyBorder="1"/>
    <xf numFmtId="0" fontId="9" fillId="3" borderId="0" xfId="0" applyFont="1" applyFill="1" applyBorder="1"/>
    <xf numFmtId="9" fontId="3" fillId="0" borderId="0" xfId="0" applyNumberFormat="1" applyFont="1" applyBorder="1"/>
    <xf numFmtId="0" fontId="12" fillId="3" borderId="8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5" fillId="4" borderId="0" xfId="0" applyFont="1" applyFill="1" applyBorder="1"/>
    <xf numFmtId="0" fontId="1" fillId="4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164" fontId="14" fillId="3" borderId="4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16" fillId="4" borderId="0" xfId="0" applyFont="1" applyFill="1" applyBorder="1" applyAlignment="1">
      <alignment horizontal="center" wrapText="1"/>
    </xf>
    <xf numFmtId="0" fontId="18" fillId="0" borderId="0" xfId="0" applyFont="1"/>
    <xf numFmtId="164" fontId="15" fillId="3" borderId="4" xfId="0" applyNumberFormat="1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vertical="center"/>
    </xf>
    <xf numFmtId="3" fontId="20" fillId="2" borderId="3" xfId="0" applyNumberFormat="1" applyFont="1" applyFill="1" applyBorder="1" applyAlignment="1">
      <alignment horizontal="center" vertical="center"/>
    </xf>
    <xf numFmtId="164" fontId="17" fillId="2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3" fillId="0" borderId="0" xfId="0" applyFont="1"/>
    <xf numFmtId="0" fontId="23" fillId="0" borderId="0" xfId="0" applyFont="1" applyAlignment="1">
      <alignment vertical="center"/>
    </xf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0" fontId="23" fillId="0" borderId="0" xfId="0" applyFont="1" applyBorder="1"/>
    <xf numFmtId="0" fontId="18" fillId="0" borderId="0" xfId="0" applyFont="1" applyBorder="1"/>
    <xf numFmtId="0" fontId="0" fillId="3" borderId="0" xfId="0" applyFill="1"/>
    <xf numFmtId="0" fontId="1" fillId="3" borderId="0" xfId="0" applyFont="1" applyFill="1"/>
    <xf numFmtId="0" fontId="1" fillId="3" borderId="0" xfId="0" applyFont="1" applyFill="1" applyBorder="1"/>
    <xf numFmtId="0" fontId="1" fillId="3" borderId="0" xfId="0" applyFont="1" applyFill="1" applyAlignment="1">
      <alignment vertical="center"/>
    </xf>
    <xf numFmtId="0" fontId="26" fillId="0" borderId="1" xfId="0" applyFont="1" applyBorder="1"/>
    <xf numFmtId="164" fontId="26" fillId="3" borderId="4" xfId="0" applyNumberFormat="1" applyFont="1" applyFill="1" applyBorder="1" applyAlignment="1">
      <alignment horizontal="center"/>
    </xf>
    <xf numFmtId="0" fontId="28" fillId="0" borderId="0" xfId="0" applyFont="1"/>
    <xf numFmtId="0" fontId="21" fillId="0" borderId="0" xfId="0" applyFont="1"/>
    <xf numFmtId="0" fontId="29" fillId="0" borderId="0" xfId="0" applyFont="1"/>
    <xf numFmtId="0" fontId="30" fillId="0" borderId="1" xfId="0" applyFont="1" applyBorder="1" applyAlignment="1">
      <alignment horizontal="center" vertical="center"/>
    </xf>
    <xf numFmtId="0" fontId="30" fillId="0" borderId="11" xfId="0" applyFont="1" applyBorder="1"/>
    <xf numFmtId="0" fontId="30" fillId="0" borderId="1" xfId="0" applyFont="1" applyBorder="1" applyAlignment="1">
      <alignment vertical="center"/>
    </xf>
    <xf numFmtId="0" fontId="29" fillId="0" borderId="1" xfId="0" applyFont="1" applyBorder="1"/>
    <xf numFmtId="0" fontId="26" fillId="0" borderId="1" xfId="0" applyFont="1" applyBorder="1" applyAlignment="1">
      <alignment vertical="center"/>
    </xf>
    <xf numFmtId="2" fontId="31" fillId="0" borderId="3" xfId="0" applyNumberFormat="1" applyFont="1" applyBorder="1" applyAlignment="1">
      <alignment horizontal="center" vertical="center"/>
    </xf>
    <xf numFmtId="2" fontId="31" fillId="0" borderId="1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0" xfId="0" applyFont="1"/>
    <xf numFmtId="0" fontId="29" fillId="0" borderId="0" xfId="0" applyFont="1" applyBorder="1"/>
    <xf numFmtId="0" fontId="30" fillId="0" borderId="1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3" fontId="26" fillId="3" borderId="1" xfId="0" applyNumberFormat="1" applyFont="1" applyFill="1" applyBorder="1" applyAlignment="1">
      <alignment horizontal="center"/>
    </xf>
    <xf numFmtId="164" fontId="26" fillId="3" borderId="1" xfId="0" applyNumberFormat="1" applyFont="1" applyFill="1" applyBorder="1" applyAlignment="1">
      <alignment horizontal="center"/>
    </xf>
    <xf numFmtId="9" fontId="29" fillId="0" borderId="1" xfId="0" applyNumberFormat="1" applyFont="1" applyBorder="1" applyAlignment="1">
      <alignment horizontal="center"/>
    </xf>
    <xf numFmtId="0" fontId="29" fillId="3" borderId="0" xfId="0" applyFont="1" applyFill="1" applyBorder="1"/>
    <xf numFmtId="0" fontId="29" fillId="3" borderId="1" xfId="0" applyFont="1" applyFill="1" applyBorder="1" applyAlignment="1">
      <alignment horizontal="center"/>
    </xf>
    <xf numFmtId="0" fontId="29" fillId="3" borderId="1" xfId="0" applyFont="1" applyFill="1" applyBorder="1"/>
    <xf numFmtId="164" fontId="26" fillId="3" borderId="6" xfId="0" applyNumberFormat="1" applyFont="1" applyFill="1" applyBorder="1"/>
    <xf numFmtId="164" fontId="26" fillId="3" borderId="6" xfId="0" applyNumberFormat="1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3" fillId="3" borderId="4" xfId="0" applyFont="1" applyFill="1" applyBorder="1"/>
    <xf numFmtId="0" fontId="29" fillId="0" borderId="0" xfId="0" applyFont="1" applyAlignment="1">
      <alignment horizontal="center"/>
    </xf>
    <xf numFmtId="0" fontId="29" fillId="0" borderId="0" xfId="0" applyFont="1" applyAlignment="1">
      <alignment vertical="center"/>
    </xf>
    <xf numFmtId="41" fontId="29" fillId="0" borderId="0" xfId="1" applyFont="1"/>
    <xf numFmtId="0" fontId="30" fillId="0" borderId="0" xfId="0" applyFont="1" applyBorder="1"/>
    <xf numFmtId="2" fontId="3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0" fontId="34" fillId="0" borderId="0" xfId="0" applyFont="1" applyBorder="1"/>
    <xf numFmtId="0" fontId="26" fillId="0" borderId="0" xfId="0" applyFont="1" applyBorder="1"/>
    <xf numFmtId="0" fontId="26" fillId="0" borderId="0" xfId="0" applyFont="1" applyBorder="1" applyAlignment="1">
      <alignment horizontal="center"/>
    </xf>
    <xf numFmtId="3" fontId="26" fillId="0" borderId="0" xfId="0" applyNumberFormat="1" applyFont="1" applyBorder="1" applyAlignment="1">
      <alignment horizontal="center"/>
    </xf>
    <xf numFmtId="9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3" borderId="2" xfId="0" applyFont="1" applyFill="1" applyBorder="1"/>
    <xf numFmtId="9" fontId="26" fillId="0" borderId="1" xfId="0" applyNumberFormat="1" applyFont="1" applyBorder="1" applyAlignment="1">
      <alignment vertical="center"/>
    </xf>
    <xf numFmtId="0" fontId="39" fillId="4" borderId="0" xfId="2" applyFont="1" applyFill="1" applyBorder="1" applyAlignment="1">
      <alignment horizontal="center" wrapText="1"/>
    </xf>
    <xf numFmtId="0" fontId="26" fillId="3" borderId="8" xfId="0" applyFont="1" applyFill="1" applyBorder="1" applyAlignment="1">
      <alignment horizontal="center"/>
    </xf>
    <xf numFmtId="3" fontId="26" fillId="0" borderId="13" xfId="0" applyNumberFormat="1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3" fontId="31" fillId="3" borderId="13" xfId="0" applyNumberFormat="1" applyFont="1" applyFill="1" applyBorder="1" applyAlignment="1">
      <alignment horizontal="right" indent="2"/>
    </xf>
    <xf numFmtId="3" fontId="32" fillId="3" borderId="13" xfId="0" applyNumberFormat="1" applyFont="1" applyFill="1" applyBorder="1" applyAlignment="1">
      <alignment horizontal="right" indent="2"/>
    </xf>
    <xf numFmtId="164" fontId="26" fillId="3" borderId="6" xfId="0" applyNumberFormat="1" applyFont="1" applyFill="1" applyBorder="1" applyAlignment="1">
      <alignment horizontal="right" indent="2"/>
    </xf>
    <xf numFmtId="3" fontId="26" fillId="3" borderId="1" xfId="0" applyNumberFormat="1" applyFont="1" applyFill="1" applyBorder="1" applyAlignment="1">
      <alignment horizontal="right" indent="2"/>
    </xf>
    <xf numFmtId="0" fontId="29" fillId="0" borderId="0" xfId="0" applyFont="1" applyAlignment="1">
      <alignment horizontal="right" indent="2"/>
    </xf>
    <xf numFmtId="3" fontId="40" fillId="0" borderId="13" xfId="0" applyNumberFormat="1" applyFont="1" applyBorder="1" applyAlignment="1">
      <alignment horizontal="right" indent="2"/>
    </xf>
    <xf numFmtId="0" fontId="32" fillId="0" borderId="0" xfId="0" applyFont="1" applyAlignment="1">
      <alignment horizontal="right"/>
    </xf>
    <xf numFmtId="0" fontId="27" fillId="0" borderId="0" xfId="0" applyFont="1" applyAlignment="1">
      <alignment horizontal="right" vertical="top"/>
    </xf>
    <xf numFmtId="0" fontId="30" fillId="2" borderId="17" xfId="0" applyFont="1" applyFill="1" applyBorder="1" applyAlignment="1">
      <alignment horizontal="center" vertical="center"/>
    </xf>
    <xf numFmtId="3" fontId="32" fillId="3" borderId="1" xfId="0" applyNumberFormat="1" applyFont="1" applyFill="1" applyBorder="1" applyAlignment="1">
      <alignment horizontal="center"/>
    </xf>
    <xf numFmtId="0" fontId="3" fillId="3" borderId="0" xfId="0" applyFont="1" applyFill="1" applyAlignment="1">
      <alignment vertical="center"/>
    </xf>
    <xf numFmtId="3" fontId="32" fillId="3" borderId="0" xfId="0" applyNumberFormat="1" applyFont="1" applyFill="1" applyBorder="1" applyAlignment="1">
      <alignment horizontal="center"/>
    </xf>
    <xf numFmtId="3" fontId="40" fillId="3" borderId="13" xfId="0" applyNumberFormat="1" applyFont="1" applyFill="1" applyBorder="1" applyAlignment="1">
      <alignment horizontal="right" indent="2"/>
    </xf>
    <xf numFmtId="0" fontId="30" fillId="3" borderId="17" xfId="0" applyFont="1" applyFill="1" applyBorder="1" applyAlignment="1">
      <alignment horizontal="center" vertical="center"/>
    </xf>
    <xf numFmtId="0" fontId="0" fillId="0" borderId="1" xfId="0" applyBorder="1"/>
    <xf numFmtId="0" fontId="42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9" fontId="3" fillId="0" borderId="4" xfId="0" applyNumberFormat="1" applyFont="1" applyBorder="1" applyAlignment="1">
      <alignment vertical="center"/>
    </xf>
    <xf numFmtId="9" fontId="3" fillId="0" borderId="3" xfId="0" applyNumberFormat="1" applyFont="1" applyBorder="1" applyAlignment="1">
      <alignment vertical="center"/>
    </xf>
    <xf numFmtId="0" fontId="43" fillId="3" borderId="3" xfId="0" applyFont="1" applyFill="1" applyBorder="1" applyAlignment="1">
      <alignment vertical="center"/>
    </xf>
    <xf numFmtId="0" fontId="43" fillId="3" borderId="3" xfId="0" applyFont="1" applyFill="1" applyBorder="1" applyAlignment="1">
      <alignment horizontal="center" vertical="center"/>
    </xf>
    <xf numFmtId="0" fontId="43" fillId="0" borderId="3" xfId="0" applyFont="1" applyBorder="1" applyAlignment="1">
      <alignment vertical="center"/>
    </xf>
    <xf numFmtId="2" fontId="44" fillId="0" borderId="3" xfId="0" applyNumberFormat="1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43" fillId="3" borderId="2" xfId="0" applyFont="1" applyFill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2" xfId="0" applyFont="1" applyBorder="1" applyAlignment="1">
      <alignment vertical="center"/>
    </xf>
    <xf numFmtId="0" fontId="29" fillId="0" borderId="2" xfId="0" applyFont="1" applyBorder="1" applyAlignment="1">
      <alignment horizontal="center" vertical="center"/>
    </xf>
    <xf numFmtId="9" fontId="29" fillId="0" borderId="2" xfId="0" applyNumberFormat="1" applyFont="1" applyBorder="1" applyAlignment="1">
      <alignment vertical="center"/>
    </xf>
    <xf numFmtId="9" fontId="29" fillId="0" borderId="4" xfId="0" applyNumberFormat="1" applyFont="1" applyBorder="1" applyAlignment="1">
      <alignment vertical="center"/>
    </xf>
    <xf numFmtId="0" fontId="27" fillId="0" borderId="0" xfId="0" applyFont="1"/>
    <xf numFmtId="0" fontId="0" fillId="0" borderId="0" xfId="0" applyFont="1"/>
    <xf numFmtId="3" fontId="45" fillId="0" borderId="13" xfId="0" applyNumberFormat="1" applyFont="1" applyBorder="1" applyAlignment="1">
      <alignment horizontal="center"/>
    </xf>
    <xf numFmtId="3" fontId="29" fillId="3" borderId="1" xfId="0" applyNumberFormat="1" applyFont="1" applyFill="1" applyBorder="1" applyAlignment="1">
      <alignment horizontal="center"/>
    </xf>
    <xf numFmtId="0" fontId="41" fillId="0" borderId="0" xfId="0" applyFont="1"/>
    <xf numFmtId="0" fontId="41" fillId="0" borderId="4" xfId="0" applyFont="1" applyBorder="1"/>
    <xf numFmtId="0" fontId="41" fillId="0" borderId="2" xfId="0" applyFont="1" applyBorder="1"/>
    <xf numFmtId="0" fontId="41" fillId="0" borderId="2" xfId="0" applyFont="1" applyBorder="1" applyAlignment="1">
      <alignment horizontal="left"/>
    </xf>
    <xf numFmtId="0" fontId="46" fillId="0" borderId="2" xfId="0" applyFont="1" applyBorder="1"/>
    <xf numFmtId="0" fontId="46" fillId="0" borderId="4" xfId="0" applyFont="1" applyBorder="1"/>
    <xf numFmtId="0" fontId="35" fillId="0" borderId="0" xfId="2" applyFont="1" applyBorder="1"/>
    <xf numFmtId="164" fontId="40" fillId="0" borderId="13" xfId="0" applyNumberFormat="1" applyFont="1" applyBorder="1" applyAlignment="1">
      <alignment horizontal="center"/>
    </xf>
    <xf numFmtId="14" fontId="27" fillId="3" borderId="0" xfId="0" applyNumberFormat="1" applyFont="1" applyFill="1" applyBorder="1" applyAlignment="1">
      <alignment horizontal="left" vertical="top"/>
    </xf>
    <xf numFmtId="3" fontId="34" fillId="3" borderId="9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30" fillId="3" borderId="16" xfId="0" applyFont="1" applyFill="1" applyBorder="1" applyAlignment="1">
      <alignment horizontal="right" vertical="center"/>
    </xf>
    <xf numFmtId="3" fontId="30" fillId="3" borderId="9" xfId="0" applyNumberFormat="1" applyFont="1" applyFill="1" applyBorder="1" applyAlignment="1">
      <alignment horizontal="right" indent="2"/>
    </xf>
    <xf numFmtId="0" fontId="41" fillId="0" borderId="12" xfId="0" applyFont="1" applyBorder="1"/>
    <xf numFmtId="0" fontId="41" fillId="0" borderId="8" xfId="0" applyFont="1" applyBorder="1"/>
    <xf numFmtId="0" fontId="2" fillId="0" borderId="0" xfId="0" applyFont="1"/>
    <xf numFmtId="3" fontId="34" fillId="3" borderId="1" xfId="0" applyNumberFormat="1" applyFont="1" applyFill="1" applyBorder="1" applyAlignment="1">
      <alignment horizontal="center"/>
    </xf>
    <xf numFmtId="3" fontId="26" fillId="3" borderId="1" xfId="0" applyNumberFormat="1" applyFont="1" applyFill="1" applyBorder="1" applyAlignment="1">
      <alignment horizontal="center" vertical="center"/>
    </xf>
    <xf numFmtId="164" fontId="26" fillId="3" borderId="6" xfId="0" applyNumberFormat="1" applyFont="1" applyFill="1" applyBorder="1" applyAlignment="1">
      <alignment horizontal="center" vertical="center"/>
    </xf>
    <xf numFmtId="3" fontId="33" fillId="3" borderId="1" xfId="0" applyNumberFormat="1" applyFont="1" applyFill="1" applyBorder="1" applyAlignment="1">
      <alignment horizontal="right" indent="2"/>
    </xf>
    <xf numFmtId="3" fontId="33" fillId="3" borderId="13" xfId="0" applyNumberFormat="1" applyFont="1" applyFill="1" applyBorder="1" applyAlignment="1">
      <alignment horizontal="right" indent="2"/>
    </xf>
    <xf numFmtId="0" fontId="29" fillId="3" borderId="0" xfId="0" applyFont="1" applyFill="1" applyBorder="1" applyAlignment="1">
      <alignment horizontal="right" indent="2"/>
    </xf>
    <xf numFmtId="9" fontId="30" fillId="0" borderId="10" xfId="0" applyNumberFormat="1" applyFont="1" applyBorder="1" applyAlignment="1">
      <alignment horizontal="center"/>
    </xf>
    <xf numFmtId="0" fontId="29" fillId="4" borderId="0" xfId="0" applyFont="1" applyFill="1" applyAlignment="1">
      <alignment vertical="center"/>
    </xf>
    <xf numFmtId="0" fontId="5" fillId="2" borderId="0" xfId="0" applyFont="1" applyFill="1" applyBorder="1"/>
    <xf numFmtId="0" fontId="47" fillId="4" borderId="0" xfId="0" applyFont="1" applyFill="1" applyBorder="1" applyAlignment="1">
      <alignment horizontal="center" vertical="center" wrapText="1"/>
    </xf>
    <xf numFmtId="0" fontId="47" fillId="3" borderId="1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48" fillId="4" borderId="11" xfId="0" applyFont="1" applyFill="1" applyBorder="1" applyAlignment="1">
      <alignment horizontal="center"/>
    </xf>
    <xf numFmtId="0" fontId="48" fillId="4" borderId="0" xfId="0" applyFont="1" applyFill="1" applyBorder="1"/>
    <xf numFmtId="0" fontId="48" fillId="4" borderId="0" xfId="0" applyFont="1" applyFill="1" applyBorder="1" applyAlignment="1">
      <alignment horizontal="center"/>
    </xf>
    <xf numFmtId="0" fontId="41" fillId="3" borderId="11" xfId="0" applyFont="1" applyFill="1" applyBorder="1" applyAlignment="1">
      <alignment horizontal="center"/>
    </xf>
    <xf numFmtId="9" fontId="41" fillId="3" borderId="11" xfId="0" applyNumberFormat="1" applyFont="1" applyFill="1" applyBorder="1"/>
    <xf numFmtId="9" fontId="41" fillId="4" borderId="0" xfId="0" applyNumberFormat="1" applyFont="1" applyFill="1" applyBorder="1"/>
    <xf numFmtId="0" fontId="29" fillId="3" borderId="0" xfId="0" applyFont="1" applyFill="1" applyBorder="1" applyAlignment="1">
      <alignment vertical="center"/>
    </xf>
    <xf numFmtId="0" fontId="30" fillId="4" borderId="0" xfId="0" applyFont="1" applyFill="1" applyBorder="1" applyAlignment="1">
      <alignment horizontal="center" vertical="center" wrapText="1"/>
    </xf>
    <xf numFmtId="0" fontId="28" fillId="3" borderId="0" xfId="0" applyFont="1" applyFill="1"/>
    <xf numFmtId="0" fontId="28" fillId="4" borderId="0" xfId="0" applyFont="1" applyFill="1"/>
    <xf numFmtId="0" fontId="48" fillId="4" borderId="11" xfId="0" applyFont="1" applyFill="1" applyBorder="1" applyAlignment="1">
      <alignment vertical="center"/>
    </xf>
    <xf numFmtId="0" fontId="48" fillId="4" borderId="0" xfId="0" applyFont="1" applyFill="1" applyBorder="1" applyAlignment="1">
      <alignment vertical="center"/>
    </xf>
    <xf numFmtId="0" fontId="41" fillId="4" borderId="11" xfId="0" applyFont="1" applyFill="1" applyBorder="1" applyAlignment="1">
      <alignment vertical="center"/>
    </xf>
    <xf numFmtId="0" fontId="41" fillId="4" borderId="0" xfId="0" applyFont="1" applyFill="1" applyBorder="1" applyAlignment="1">
      <alignment vertical="center"/>
    </xf>
    <xf numFmtId="0" fontId="29" fillId="3" borderId="0" xfId="0" applyFont="1" applyFill="1" applyAlignment="1">
      <alignment vertical="center"/>
    </xf>
    <xf numFmtId="164" fontId="48" fillId="4" borderId="8" xfId="0" applyNumberFormat="1" applyFont="1" applyFill="1" applyBorder="1" applyAlignment="1">
      <alignment vertical="center"/>
    </xf>
    <xf numFmtId="0" fontId="38" fillId="3" borderId="1" xfId="0" applyFont="1" applyFill="1" applyBorder="1"/>
    <xf numFmtId="0" fontId="38" fillId="4" borderId="0" xfId="0" applyFont="1" applyFill="1" applyBorder="1"/>
    <xf numFmtId="0" fontId="41" fillId="3" borderId="1" xfId="0" applyFont="1" applyFill="1" applyBorder="1"/>
    <xf numFmtId="0" fontId="41" fillId="4" borderId="0" xfId="0" applyFont="1" applyFill="1" applyBorder="1"/>
    <xf numFmtId="0" fontId="41" fillId="3" borderId="3" xfId="0" applyFont="1" applyFill="1" applyBorder="1"/>
    <xf numFmtId="2" fontId="47" fillId="3" borderId="1" xfId="0" applyNumberFormat="1" applyFont="1" applyFill="1" applyBorder="1" applyAlignment="1">
      <alignment horizontal="center" vertical="center"/>
    </xf>
    <xf numFmtId="0" fontId="41" fillId="3" borderId="5" xfId="0" applyFont="1" applyFill="1" applyBorder="1"/>
    <xf numFmtId="0" fontId="41" fillId="3" borderId="0" xfId="0" applyFont="1" applyFill="1" applyBorder="1"/>
    <xf numFmtId="0" fontId="41" fillId="3" borderId="0" xfId="0" applyFont="1" applyFill="1" applyAlignment="1">
      <alignment vertical="center" wrapText="1"/>
    </xf>
    <xf numFmtId="0" fontId="41" fillId="3" borderId="10" xfId="0" applyFont="1" applyFill="1" applyBorder="1" applyAlignment="1">
      <alignment vertical="center"/>
    </xf>
    <xf numFmtId="0" fontId="41" fillId="3" borderId="0" xfId="0" applyFont="1" applyFill="1" applyBorder="1" applyAlignment="1">
      <alignment vertical="center"/>
    </xf>
    <xf numFmtId="164" fontId="46" fillId="4" borderId="0" xfId="0" applyNumberFormat="1" applyFont="1" applyFill="1" applyBorder="1" applyAlignment="1">
      <alignment horizontal="center" vertical="center"/>
    </xf>
    <xf numFmtId="164" fontId="41" fillId="4" borderId="0" xfId="0" applyNumberFormat="1" applyFont="1" applyFill="1" applyBorder="1" applyAlignment="1">
      <alignment vertical="center"/>
    </xf>
    <xf numFmtId="0" fontId="41" fillId="3" borderId="6" xfId="0" applyFont="1" applyFill="1" applyBorder="1" applyAlignment="1">
      <alignment vertical="center"/>
    </xf>
    <xf numFmtId="164" fontId="48" fillId="4" borderId="11" xfId="0" applyNumberFormat="1" applyFont="1" applyFill="1" applyBorder="1" applyAlignment="1">
      <alignment horizontal="center" vertical="center"/>
    </xf>
    <xf numFmtId="164" fontId="48" fillId="4" borderId="0" xfId="0" applyNumberFormat="1" applyFont="1" applyFill="1" applyBorder="1" applyAlignment="1">
      <alignment horizontal="center" vertical="center"/>
    </xf>
    <xf numFmtId="164" fontId="29" fillId="4" borderId="8" xfId="0" applyNumberFormat="1" applyFont="1" applyFill="1" applyBorder="1" applyAlignment="1">
      <alignment vertical="center"/>
    </xf>
    <xf numFmtId="0" fontId="44" fillId="3" borderId="3" xfId="0" applyFont="1" applyFill="1" applyBorder="1" applyAlignment="1">
      <alignment horizontal="center" vertical="center"/>
    </xf>
    <xf numFmtId="164" fontId="44" fillId="2" borderId="1" xfId="0" applyNumberFormat="1" applyFont="1" applyFill="1" applyBorder="1" applyAlignment="1">
      <alignment horizontal="center" vertical="center"/>
    </xf>
    <xf numFmtId="3" fontId="49" fillId="4" borderId="1" xfId="0" applyNumberFormat="1" applyFont="1" applyFill="1" applyBorder="1" applyAlignment="1">
      <alignment horizontal="center" vertical="center"/>
    </xf>
    <xf numFmtId="0" fontId="49" fillId="4" borderId="4" xfId="0" applyFont="1" applyFill="1" applyBorder="1" applyAlignment="1">
      <alignment vertical="center"/>
    </xf>
    <xf numFmtId="0" fontId="50" fillId="2" borderId="1" xfId="0" applyFont="1" applyFill="1" applyBorder="1" applyAlignment="1">
      <alignment horizontal="center" vertical="center"/>
    </xf>
    <xf numFmtId="164" fontId="44" fillId="4" borderId="1" xfId="0" applyNumberFormat="1" applyFont="1" applyFill="1" applyBorder="1" applyAlignment="1">
      <alignment horizontal="center" vertical="center"/>
    </xf>
    <xf numFmtId="164" fontId="49" fillId="4" borderId="1" xfId="0" applyNumberFormat="1" applyFont="1" applyFill="1" applyBorder="1" applyAlignment="1">
      <alignment vertical="center"/>
    </xf>
    <xf numFmtId="164" fontId="49" fillId="4" borderId="4" xfId="0" applyNumberFormat="1" applyFont="1" applyFill="1" applyBorder="1" applyAlignment="1">
      <alignment vertical="center"/>
    </xf>
    <xf numFmtId="9" fontId="44" fillId="2" borderId="1" xfId="0" applyNumberFormat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164" fontId="28" fillId="3" borderId="1" xfId="0" applyNumberFormat="1" applyFont="1" applyFill="1" applyBorder="1" applyAlignment="1">
      <alignment vertical="center"/>
    </xf>
    <xf numFmtId="3" fontId="44" fillId="2" borderId="1" xfId="0" applyNumberFormat="1" applyFont="1" applyFill="1" applyBorder="1" applyAlignment="1">
      <alignment horizontal="center" vertical="center"/>
    </xf>
    <xf numFmtId="0" fontId="28" fillId="4" borderId="0" xfId="0" applyFont="1" applyFill="1" applyBorder="1"/>
    <xf numFmtId="3" fontId="24" fillId="3" borderId="1" xfId="0" applyNumberFormat="1" applyFont="1" applyFill="1" applyBorder="1" applyAlignment="1">
      <alignment horizontal="center" vertical="center"/>
    </xf>
    <xf numFmtId="3" fontId="44" fillId="3" borderId="3" xfId="0" applyNumberFormat="1" applyFont="1" applyFill="1" applyBorder="1" applyAlignment="1">
      <alignment horizontal="center" vertical="center"/>
    </xf>
    <xf numFmtId="165" fontId="24" fillId="3" borderId="1" xfId="0" applyNumberFormat="1" applyFont="1" applyFill="1" applyBorder="1" applyAlignment="1">
      <alignment horizontal="center" vertical="center"/>
    </xf>
    <xf numFmtId="4" fontId="24" fillId="3" borderId="1" xfId="0" applyNumberFormat="1" applyFont="1" applyFill="1" applyBorder="1" applyAlignment="1">
      <alignment horizontal="center" vertical="center"/>
    </xf>
    <xf numFmtId="164" fontId="49" fillId="4" borderId="6" xfId="0" applyNumberFormat="1" applyFont="1" applyFill="1" applyBorder="1" applyAlignment="1">
      <alignment vertical="center"/>
    </xf>
    <xf numFmtId="3" fontId="32" fillId="3" borderId="0" xfId="0" applyNumberFormat="1" applyFont="1" applyFill="1" applyBorder="1" applyAlignment="1">
      <alignment horizontal="right" indent="2"/>
    </xf>
    <xf numFmtId="165" fontId="24" fillId="2" borderId="19" xfId="0" applyNumberFormat="1" applyFont="1" applyFill="1" applyBorder="1" applyAlignment="1">
      <alignment horizontal="right" vertical="center" indent="2"/>
    </xf>
    <xf numFmtId="165" fontId="29" fillId="0" borderId="0" xfId="0" applyNumberFormat="1" applyFont="1" applyAlignment="1">
      <alignment horizontal="right" indent="2"/>
    </xf>
    <xf numFmtId="165" fontId="31" fillId="3" borderId="1" xfId="0" applyNumberFormat="1" applyFont="1" applyFill="1" applyBorder="1" applyAlignment="1">
      <alignment horizontal="right" vertical="center" indent="2"/>
    </xf>
    <xf numFmtId="165" fontId="3" fillId="0" borderId="0" xfId="0" applyNumberFormat="1" applyFont="1"/>
    <xf numFmtId="165" fontId="26" fillId="0" borderId="0" xfId="0" applyNumberFormat="1" applyFont="1" applyBorder="1" applyAlignment="1">
      <alignment horizontal="center"/>
    </xf>
    <xf numFmtId="0" fontId="5" fillId="4" borderId="0" xfId="0" applyFont="1" applyFill="1" applyBorder="1" applyAlignment="1">
      <alignment vertical="center"/>
    </xf>
    <xf numFmtId="3" fontId="29" fillId="4" borderId="0" xfId="0" applyNumberFormat="1" applyFont="1" applyFill="1"/>
    <xf numFmtId="3" fontId="32" fillId="2" borderId="8" xfId="0" applyNumberFormat="1" applyFont="1" applyFill="1" applyBorder="1" applyAlignment="1">
      <alignment horizontal="center" vertical="center"/>
    </xf>
    <xf numFmtId="14" fontId="27" fillId="5" borderId="1" xfId="0" applyNumberFormat="1" applyFont="1" applyFill="1" applyBorder="1" applyAlignment="1">
      <alignment horizontal="center" vertical="top"/>
    </xf>
    <xf numFmtId="3" fontId="32" fillId="5" borderId="13" xfId="0" applyNumberFormat="1" applyFont="1" applyFill="1" applyBorder="1" applyAlignment="1">
      <alignment horizontal="right" indent="2"/>
    </xf>
    <xf numFmtId="0" fontId="2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3" fontId="31" fillId="0" borderId="1" xfId="0" applyNumberFormat="1" applyFont="1" applyBorder="1" applyAlignment="1">
      <alignment horizontal="center" vertical="center"/>
    </xf>
    <xf numFmtId="0" fontId="5" fillId="4" borderId="0" xfId="0" applyFont="1" applyFill="1" applyBorder="1" applyAlignment="1">
      <alignment vertical="top"/>
    </xf>
    <xf numFmtId="3" fontId="29" fillId="4" borderId="0" xfId="0" applyNumberFormat="1" applyFont="1" applyFill="1" applyAlignment="1">
      <alignment vertical="top"/>
    </xf>
    <xf numFmtId="3" fontId="26" fillId="2" borderId="13" xfId="0" applyNumberFormat="1" applyFont="1" applyFill="1" applyBorder="1" applyAlignment="1">
      <alignment horizontal="center"/>
    </xf>
    <xf numFmtId="0" fontId="34" fillId="2" borderId="8" xfId="0" applyFont="1" applyFill="1" applyBorder="1" applyAlignment="1">
      <alignment horizontal="center" vertical="center"/>
    </xf>
    <xf numFmtId="3" fontId="33" fillId="3" borderId="0" xfId="0" applyNumberFormat="1" applyFont="1" applyFill="1" applyBorder="1" applyAlignment="1">
      <alignment horizontal="center"/>
    </xf>
    <xf numFmtId="3" fontId="26" fillId="3" borderId="0" xfId="0" applyNumberFormat="1" applyFont="1" applyFill="1" applyBorder="1" applyAlignment="1">
      <alignment horizontal="center"/>
    </xf>
    <xf numFmtId="166" fontId="25" fillId="2" borderId="1" xfId="0" applyNumberFormat="1" applyFont="1" applyFill="1" applyBorder="1" applyAlignment="1">
      <alignment horizontal="center"/>
    </xf>
    <xf numFmtId="3" fontId="31" fillId="2" borderId="13" xfId="0" applyNumberFormat="1" applyFont="1" applyFill="1" applyBorder="1" applyAlignment="1">
      <alignment horizontal="right" indent="2"/>
    </xf>
    <xf numFmtId="3" fontId="32" fillId="2" borderId="13" xfId="0" applyNumberFormat="1" applyFont="1" applyFill="1" applyBorder="1" applyAlignment="1">
      <alignment horizontal="right" indent="2"/>
    </xf>
    <xf numFmtId="3" fontId="26" fillId="2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3" fontId="32" fillId="2" borderId="9" xfId="0" applyNumberFormat="1" applyFont="1" applyFill="1" applyBorder="1" applyAlignment="1">
      <alignment horizontal="center"/>
    </xf>
    <xf numFmtId="3" fontId="51" fillId="0" borderId="1" xfId="0" applyNumberFormat="1" applyFont="1" applyBorder="1" applyAlignment="1">
      <alignment horizontal="center"/>
    </xf>
    <xf numFmtId="3" fontId="28" fillId="0" borderId="1" xfId="0" applyNumberFormat="1" applyFont="1" applyBorder="1"/>
    <xf numFmtId="0" fontId="28" fillId="0" borderId="1" xfId="0" applyFont="1" applyBorder="1"/>
    <xf numFmtId="0" fontId="28" fillId="0" borderId="3" xfId="0" applyFont="1" applyBorder="1"/>
    <xf numFmtId="3" fontId="21" fillId="0" borderId="0" xfId="0" applyNumberFormat="1" applyFont="1" applyBorder="1"/>
    <xf numFmtId="0" fontId="34" fillId="0" borderId="1" xfId="0" applyFont="1" applyBorder="1"/>
    <xf numFmtId="3" fontId="52" fillId="0" borderId="1" xfId="0" applyNumberFormat="1" applyFont="1" applyBorder="1" applyAlignment="1">
      <alignment horizontal="center"/>
    </xf>
    <xf numFmtId="0" fontId="34" fillId="2" borderId="2" xfId="0" applyFont="1" applyFill="1" applyBorder="1"/>
    <xf numFmtId="0" fontId="26" fillId="2" borderId="4" xfId="0" applyFont="1" applyFill="1" applyBorder="1"/>
    <xf numFmtId="0" fontId="26" fillId="0" borderId="4" xfId="0" applyFont="1" applyBorder="1"/>
    <xf numFmtId="0" fontId="52" fillId="0" borderId="2" xfId="0" applyFont="1" applyBorder="1"/>
    <xf numFmtId="0" fontId="26" fillId="0" borderId="4" xfId="0" applyFont="1" applyBorder="1" applyAlignment="1">
      <alignment horizontal="center"/>
    </xf>
    <xf numFmtId="3" fontId="26" fillId="0" borderId="4" xfId="0" applyNumberFormat="1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3" xfId="0" applyFont="1" applyBorder="1"/>
    <xf numFmtId="0" fontId="34" fillId="0" borderId="1" xfId="0" applyFont="1" applyBorder="1" applyAlignment="1">
      <alignment horizontal="right"/>
    </xf>
    <xf numFmtId="3" fontId="34" fillId="0" borderId="1" xfId="0" applyNumberFormat="1" applyFont="1" applyBorder="1" applyAlignment="1">
      <alignment horizontal="center"/>
    </xf>
    <xf numFmtId="3" fontId="26" fillId="0" borderId="1" xfId="0" applyNumberFormat="1" applyFont="1" applyBorder="1" applyAlignment="1">
      <alignment horizontal="center"/>
    </xf>
    <xf numFmtId="3" fontId="26" fillId="0" borderId="1" xfId="0" applyNumberFormat="1" applyFont="1" applyBorder="1"/>
    <xf numFmtId="0" fontId="26" fillId="0" borderId="0" xfId="0" applyFont="1" applyBorder="1" applyAlignment="1">
      <alignment horizontal="right"/>
    </xf>
    <xf numFmtId="0" fontId="30" fillId="4" borderId="0" xfId="0" applyFont="1" applyFill="1" applyBorder="1" applyAlignment="1"/>
    <xf numFmtId="0" fontId="25" fillId="3" borderId="8" xfId="0" applyFont="1" applyFill="1" applyBorder="1"/>
    <xf numFmtId="0" fontId="38" fillId="2" borderId="0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53" fillId="0" borderId="0" xfId="0" applyFont="1"/>
    <xf numFmtId="3" fontId="47" fillId="0" borderId="1" xfId="0" applyNumberFormat="1" applyFont="1" applyBorder="1" applyAlignment="1">
      <alignment vertical="center"/>
    </xf>
    <xf numFmtId="0" fontId="54" fillId="4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38" fillId="0" borderId="4" xfId="0" applyFont="1" applyBorder="1"/>
    <xf numFmtId="0" fontId="38" fillId="0" borderId="2" xfId="0" applyFont="1" applyBorder="1"/>
    <xf numFmtId="0" fontId="56" fillId="2" borderId="2" xfId="0" applyFont="1" applyFill="1" applyBorder="1"/>
    <xf numFmtId="0" fontId="38" fillId="2" borderId="4" xfId="0" applyFont="1" applyFill="1" applyBorder="1"/>
    <xf numFmtId="0" fontId="38" fillId="0" borderId="0" xfId="0" applyFont="1"/>
    <xf numFmtId="0" fontId="41" fillId="0" borderId="3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3" fontId="38" fillId="0" borderId="1" xfId="0" applyNumberFormat="1" applyFont="1" applyBorder="1" applyAlignment="1">
      <alignment horizontal="center"/>
    </xf>
    <xf numFmtId="3" fontId="38" fillId="0" borderId="1" xfId="0" applyNumberFormat="1" applyFont="1" applyBorder="1"/>
    <xf numFmtId="9" fontId="41" fillId="0" borderId="1" xfId="0" applyNumberFormat="1" applyFont="1" applyBorder="1" applyAlignment="1">
      <alignment horizontal="center"/>
    </xf>
    <xf numFmtId="0" fontId="1" fillId="0" borderId="4" xfId="0" applyFont="1" applyBorder="1"/>
    <xf numFmtId="9" fontId="1" fillId="0" borderId="1" xfId="0" applyNumberFormat="1" applyFont="1" applyBorder="1" applyAlignment="1">
      <alignment horizontal="center"/>
    </xf>
    <xf numFmtId="0" fontId="56" fillId="0" borderId="13" xfId="0" applyFont="1" applyBorder="1"/>
    <xf numFmtId="0" fontId="56" fillId="0" borderId="12" xfId="0" applyFont="1" applyBorder="1" applyAlignment="1">
      <alignment horizontal="right"/>
    </xf>
    <xf numFmtId="164" fontId="56" fillId="3" borderId="1" xfId="0" applyNumberFormat="1" applyFont="1" applyFill="1" applyBorder="1"/>
    <xf numFmtId="164" fontId="56" fillId="3" borderId="2" xfId="0" applyNumberFormat="1" applyFont="1" applyFill="1" applyBorder="1"/>
    <xf numFmtId="164" fontId="56" fillId="3" borderId="4" xfId="0" applyNumberFormat="1" applyFont="1" applyFill="1" applyBorder="1"/>
    <xf numFmtId="3" fontId="56" fillId="3" borderId="8" xfId="0" applyNumberFormat="1" applyFont="1" applyFill="1" applyBorder="1" applyAlignment="1">
      <alignment horizontal="center" vertical="center"/>
    </xf>
    <xf numFmtId="164" fontId="38" fillId="3" borderId="2" xfId="0" applyNumberFormat="1" applyFont="1" applyFill="1" applyBorder="1"/>
    <xf numFmtId="164" fontId="38" fillId="3" borderId="4" xfId="0" applyNumberFormat="1" applyFont="1" applyFill="1" applyBorder="1"/>
    <xf numFmtId="164" fontId="38" fillId="3" borderId="4" xfId="0" applyNumberFormat="1" applyFont="1" applyFill="1" applyBorder="1" applyAlignment="1">
      <alignment horizontal="center"/>
    </xf>
    <xf numFmtId="164" fontId="46" fillId="3" borderId="2" xfId="0" applyNumberFormat="1" applyFont="1" applyFill="1" applyBorder="1"/>
    <xf numFmtId="0" fontId="32" fillId="2" borderId="2" xfId="0" applyFont="1" applyFill="1" applyBorder="1" applyAlignment="1">
      <alignment vertical="center"/>
    </xf>
    <xf numFmtId="0" fontId="57" fillId="0" borderId="0" xfId="0" applyFont="1"/>
    <xf numFmtId="0" fontId="37" fillId="2" borderId="3" xfId="0" applyFont="1" applyFill="1" applyBorder="1" applyAlignment="1">
      <alignment vertical="center"/>
    </xf>
    <xf numFmtId="0" fontId="55" fillId="2" borderId="4" xfId="0" applyFont="1" applyFill="1" applyBorder="1"/>
    <xf numFmtId="0" fontId="55" fillId="2" borderId="8" xfId="0" applyFont="1" applyFill="1" applyBorder="1"/>
    <xf numFmtId="0" fontId="32" fillId="2" borderId="8" xfId="0" applyFont="1" applyFill="1" applyBorder="1" applyAlignment="1">
      <alignment vertical="center"/>
    </xf>
    <xf numFmtId="0" fontId="32" fillId="2" borderId="9" xfId="0" applyFont="1" applyFill="1" applyBorder="1" applyAlignment="1">
      <alignment vertical="center"/>
    </xf>
    <xf numFmtId="0" fontId="58" fillId="2" borderId="2" xfId="0" applyFont="1" applyFill="1" applyBorder="1" applyAlignment="1">
      <alignment vertical="center"/>
    </xf>
    <xf numFmtId="0" fontId="58" fillId="2" borderId="4" xfId="0" applyFont="1" applyFill="1" applyBorder="1" applyAlignment="1">
      <alignment vertical="center"/>
    </xf>
    <xf numFmtId="0" fontId="41" fillId="0" borderId="0" xfId="0" applyFont="1" applyAlignment="1">
      <alignment horizontal="center"/>
    </xf>
    <xf numFmtId="0" fontId="41" fillId="6" borderId="10" xfId="0" applyFont="1" applyFill="1" applyBorder="1" applyAlignment="1">
      <alignment horizontal="center" vertical="center"/>
    </xf>
    <xf numFmtId="0" fontId="47" fillId="6" borderId="10" xfId="0" applyFont="1" applyFill="1" applyBorder="1" applyAlignment="1">
      <alignment horizontal="center" vertical="center"/>
    </xf>
    <xf numFmtId="3" fontId="47" fillId="6" borderId="1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20" xfId="0" applyFont="1" applyBorder="1" applyAlignment="1">
      <alignment horizontal="center"/>
    </xf>
    <xf numFmtId="0" fontId="41" fillId="0" borderId="20" xfId="0" applyFont="1" applyBorder="1"/>
    <xf numFmtId="0" fontId="41" fillId="7" borderId="20" xfId="0" applyFont="1" applyFill="1" applyBorder="1" applyAlignment="1">
      <alignment horizontal="center"/>
    </xf>
    <xf numFmtId="3" fontId="41" fillId="0" borderId="20" xfId="0" applyNumberFormat="1" applyFont="1" applyBorder="1" applyAlignment="1">
      <alignment horizontal="center"/>
    </xf>
    <xf numFmtId="164" fontId="41" fillId="0" borderId="20" xfId="0" applyNumberFormat="1" applyFont="1" applyBorder="1" applyAlignment="1">
      <alignment horizontal="center"/>
    </xf>
    <xf numFmtId="0" fontId="41" fillId="7" borderId="20" xfId="0" applyFont="1" applyFill="1" applyBorder="1"/>
    <xf numFmtId="3" fontId="41" fillId="7" borderId="20" xfId="0" applyNumberFormat="1" applyFont="1" applyFill="1" applyBorder="1" applyAlignment="1">
      <alignment horizontal="center"/>
    </xf>
    <xf numFmtId="164" fontId="41" fillId="7" borderId="20" xfId="0" applyNumberFormat="1" applyFont="1" applyFill="1" applyBorder="1" applyAlignment="1">
      <alignment horizontal="center"/>
    </xf>
    <xf numFmtId="0" fontId="41" fillId="0" borderId="0" xfId="0" applyFont="1" applyAlignment="1">
      <alignment horizontal="center" vertical="center"/>
    </xf>
    <xf numFmtId="3" fontId="59" fillId="6" borderId="0" xfId="0" applyNumberFormat="1" applyFont="1" applyFill="1" applyAlignment="1">
      <alignment horizontal="center" vertical="center"/>
    </xf>
    <xf numFmtId="3" fontId="59" fillId="6" borderId="0" xfId="0" applyNumberFormat="1" applyFont="1" applyFill="1" applyAlignment="1">
      <alignment horizontal="right" vertical="center"/>
    </xf>
    <xf numFmtId="0" fontId="47" fillId="2" borderId="10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38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41" fillId="3" borderId="0" xfId="0" applyFont="1" applyFill="1" applyBorder="1" applyAlignment="1">
      <alignment vertical="top" wrapText="1"/>
    </xf>
    <xf numFmtId="0" fontId="41" fillId="3" borderId="0" xfId="0" applyFont="1" applyFill="1" applyAlignment="1">
      <alignment vertical="top" wrapText="1"/>
    </xf>
    <xf numFmtId="0" fontId="41" fillId="0" borderId="0" xfId="0" applyFont="1" applyAlignment="1">
      <alignment wrapText="1"/>
    </xf>
    <xf numFmtId="165" fontId="58" fillId="2" borderId="2" xfId="0" applyNumberFormat="1" applyFont="1" applyFill="1" applyBorder="1" applyAlignment="1">
      <alignment horizontal="center" vertical="center"/>
    </xf>
    <xf numFmtId="165" fontId="58" fillId="2" borderId="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</cellXfs>
  <cellStyles count="3">
    <cellStyle name="Hipervínculo" xfId="2" builtinId="8"/>
    <cellStyle name="Millares [0]" xfId="1" builtinId="6"/>
    <cellStyle name="Normal" xfId="0" builtinId="0"/>
  </cellStyles>
  <dxfs count="0"/>
  <tableStyles count="0" defaultTableStyle="TableStyleMedium2" defaultPivotStyle="PivotStyleLight16"/>
  <colors>
    <mruColors>
      <color rgb="FF0066CC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6</xdr:row>
      <xdr:rowOff>90855</xdr:rowOff>
    </xdr:from>
    <xdr:to>
      <xdr:col>7</xdr:col>
      <xdr:colOff>638174</xdr:colOff>
      <xdr:row>9</xdr:row>
      <xdr:rowOff>142876</xdr:rowOff>
    </xdr:to>
    <xdr:sp macro="" textlink="">
      <xdr:nvSpPr>
        <xdr:cNvPr id="5" name="Rectángulo redondeado 4"/>
        <xdr:cNvSpPr/>
      </xdr:nvSpPr>
      <xdr:spPr>
        <a:xfrm>
          <a:off x="247650" y="1338630"/>
          <a:ext cx="3505199" cy="528271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Ingresa aquí el consumo medio de Energía KW/mes. - (Saca un promedio del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consumo de tus últimas facturas).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228600</xdr:colOff>
      <xdr:row>18</xdr:row>
      <xdr:rowOff>104775</xdr:rowOff>
    </xdr:from>
    <xdr:to>
      <xdr:col>7</xdr:col>
      <xdr:colOff>628650</xdr:colOff>
      <xdr:row>23</xdr:row>
      <xdr:rowOff>123825</xdr:rowOff>
    </xdr:to>
    <xdr:sp macro="" textlink="">
      <xdr:nvSpPr>
        <xdr:cNvPr id="11" name="Rectángulo redondeado 10"/>
        <xdr:cNvSpPr/>
      </xdr:nvSpPr>
      <xdr:spPr>
        <a:xfrm>
          <a:off x="228600" y="2295525"/>
          <a:ext cx="3514725" cy="49530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50">
              <a:latin typeface="Arial" panose="020B0604020202020204" pitchFamily="34" charset="0"/>
              <a:cs typeface="Arial" panose="020B0604020202020204" pitchFamily="34" charset="0"/>
            </a:rPr>
            <a:t>Ingresa aquí el porcentaje</a:t>
          </a:r>
          <a:r>
            <a:rPr lang="en-US" sz="1050" baseline="0">
              <a:latin typeface="Arial" panose="020B0604020202020204" pitchFamily="34" charset="0"/>
              <a:cs typeface="Arial" panose="020B0604020202020204" pitchFamily="34" charset="0"/>
            </a:rPr>
            <a:t> de energía que quieres ahorrar.</a:t>
          </a:r>
          <a:endParaRPr lang="en-US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228601</xdr:colOff>
      <xdr:row>23</xdr:row>
      <xdr:rowOff>145291</xdr:rowOff>
    </xdr:from>
    <xdr:to>
      <xdr:col>7</xdr:col>
      <xdr:colOff>619126</xdr:colOff>
      <xdr:row>25</xdr:row>
      <xdr:rowOff>111918</xdr:rowOff>
    </xdr:to>
    <xdr:sp macro="" textlink="">
      <xdr:nvSpPr>
        <xdr:cNvPr id="12" name="Rectángulo redondeado 11"/>
        <xdr:cNvSpPr/>
      </xdr:nvSpPr>
      <xdr:spPr>
        <a:xfrm>
          <a:off x="228601" y="2812291"/>
          <a:ext cx="3505200" cy="452402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lang="en-US" sz="1050">
              <a:latin typeface="Arial" panose="020B0604020202020204" pitchFamily="34" charset="0"/>
              <a:cs typeface="Arial" panose="020B0604020202020204" pitchFamily="34" charset="0"/>
            </a:rPr>
            <a:t>Ingresa aquí el Valor actual promedio mensual de tu factura de Energía (COP$).</a:t>
          </a:r>
        </a:p>
      </xdr:txBody>
    </xdr:sp>
    <xdr:clientData/>
  </xdr:twoCellAnchor>
  <xdr:twoCellAnchor>
    <xdr:from>
      <xdr:col>6</xdr:col>
      <xdr:colOff>346977</xdr:colOff>
      <xdr:row>31</xdr:row>
      <xdr:rowOff>142875</xdr:rowOff>
    </xdr:from>
    <xdr:to>
      <xdr:col>6</xdr:col>
      <xdr:colOff>3076575</xdr:colOff>
      <xdr:row>33</xdr:row>
      <xdr:rowOff>66675</xdr:rowOff>
    </xdr:to>
    <xdr:sp macro="" textlink="">
      <xdr:nvSpPr>
        <xdr:cNvPr id="13" name="Rectángulo redondeado 12"/>
        <xdr:cNvSpPr/>
      </xdr:nvSpPr>
      <xdr:spPr>
        <a:xfrm>
          <a:off x="985152" y="2981325"/>
          <a:ext cx="2729598" cy="36195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50">
              <a:latin typeface="Arial" panose="020B0604020202020204" pitchFamily="34" charset="0"/>
              <a:cs typeface="Arial" panose="020B0604020202020204" pitchFamily="34" charset="0"/>
            </a:rPr>
            <a:t>Numero de Paneles Solares          </a:t>
          </a:r>
          <a:r>
            <a:rPr lang="en-US" sz="1100" b="1">
              <a:solidFill>
                <a:srgbClr val="0070C0"/>
              </a:solidFill>
            </a:rPr>
            <a:t>(Wp)</a:t>
          </a:r>
          <a:r>
            <a:rPr lang="en-US" sz="1100" b="1" baseline="0">
              <a:solidFill>
                <a:srgbClr val="0070C0"/>
              </a:solidFill>
            </a:rPr>
            <a:t> </a:t>
          </a:r>
          <a:endParaRPr lang="en-US" sz="1100" b="1">
            <a:solidFill>
              <a:srgbClr val="0070C0"/>
            </a:solidFill>
          </a:endParaRPr>
        </a:p>
      </xdr:txBody>
    </xdr:sp>
    <xdr:clientData/>
  </xdr:twoCellAnchor>
  <xdr:twoCellAnchor>
    <xdr:from>
      <xdr:col>6</xdr:col>
      <xdr:colOff>333376</xdr:colOff>
      <xdr:row>33</xdr:row>
      <xdr:rowOff>117018</xdr:rowOff>
    </xdr:from>
    <xdr:to>
      <xdr:col>7</xdr:col>
      <xdr:colOff>619125</xdr:colOff>
      <xdr:row>35</xdr:row>
      <xdr:rowOff>71171</xdr:rowOff>
    </xdr:to>
    <xdr:sp macro="" textlink="">
      <xdr:nvSpPr>
        <xdr:cNvPr id="14" name="Rectángulo redondeado 13"/>
        <xdr:cNvSpPr/>
      </xdr:nvSpPr>
      <xdr:spPr>
        <a:xfrm>
          <a:off x="971551" y="3393618"/>
          <a:ext cx="3400424" cy="363728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Área necesaria (m2):</a:t>
          </a:r>
          <a:r>
            <a:rPr lang="en-US" sz="1000"/>
            <a:t> </a:t>
          </a:r>
        </a:p>
      </xdr:txBody>
    </xdr:sp>
    <xdr:clientData/>
  </xdr:twoCellAnchor>
  <xdr:twoCellAnchor>
    <xdr:from>
      <xdr:col>6</xdr:col>
      <xdr:colOff>333376</xdr:colOff>
      <xdr:row>35</xdr:row>
      <xdr:rowOff>123822</xdr:rowOff>
    </xdr:from>
    <xdr:to>
      <xdr:col>7</xdr:col>
      <xdr:colOff>619125</xdr:colOff>
      <xdr:row>37</xdr:row>
      <xdr:rowOff>112568</xdr:rowOff>
    </xdr:to>
    <xdr:sp macro="" textlink="">
      <xdr:nvSpPr>
        <xdr:cNvPr id="15" name="Rectángulo redondeado 14"/>
        <xdr:cNvSpPr/>
      </xdr:nvSpPr>
      <xdr:spPr>
        <a:xfrm>
          <a:off x="705717" y="4998890"/>
          <a:ext cx="3403022" cy="464996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050">
              <a:latin typeface="Arial" panose="020B0604020202020204" pitchFamily="34" charset="0"/>
              <a:cs typeface="Arial" panose="020B0604020202020204" pitchFamily="34" charset="0"/>
            </a:rPr>
            <a:t>Costo estimado del Proyecto (Incluye Unid. de control de inyección y monitoreo):  Moneda:</a:t>
          </a:r>
          <a:r>
            <a:rPr lang="en-US" sz="1050" baseline="0">
              <a:latin typeface="Arial" panose="020B0604020202020204" pitchFamily="34" charset="0"/>
              <a:cs typeface="Arial" panose="020B0604020202020204" pitchFamily="34" charset="0"/>
            </a:rPr>
            <a:t> COP</a:t>
          </a:r>
        </a:p>
        <a:p>
          <a:pPr algn="l"/>
          <a:endParaRPr lang="en-US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333363</xdr:colOff>
      <xdr:row>37</xdr:row>
      <xdr:rowOff>153329</xdr:rowOff>
    </xdr:from>
    <xdr:to>
      <xdr:col>7</xdr:col>
      <xdr:colOff>619125</xdr:colOff>
      <xdr:row>39</xdr:row>
      <xdr:rowOff>107482</xdr:rowOff>
    </xdr:to>
    <xdr:sp macro="" textlink="">
      <xdr:nvSpPr>
        <xdr:cNvPr id="16" name="Rectángulo redondeado 15"/>
        <xdr:cNvSpPr/>
      </xdr:nvSpPr>
      <xdr:spPr>
        <a:xfrm>
          <a:off x="705704" y="5504647"/>
          <a:ext cx="3403035" cy="395767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Valor de su nueva factura de energía:</a:t>
          </a:r>
          <a:r>
            <a:rPr lang="en-US" sz="1000"/>
            <a:t> </a:t>
          </a:r>
        </a:p>
      </xdr:txBody>
    </xdr:sp>
    <xdr:clientData/>
  </xdr:twoCellAnchor>
  <xdr:twoCellAnchor>
    <xdr:from>
      <xdr:col>6</xdr:col>
      <xdr:colOff>340176</xdr:colOff>
      <xdr:row>39</xdr:row>
      <xdr:rowOff>146583</xdr:rowOff>
    </xdr:from>
    <xdr:to>
      <xdr:col>7</xdr:col>
      <xdr:colOff>619123</xdr:colOff>
      <xdr:row>41</xdr:row>
      <xdr:rowOff>100736</xdr:rowOff>
    </xdr:to>
    <xdr:sp macro="" textlink="">
      <xdr:nvSpPr>
        <xdr:cNvPr id="17" name="Rectángulo redondeado 16"/>
        <xdr:cNvSpPr/>
      </xdr:nvSpPr>
      <xdr:spPr>
        <a:xfrm>
          <a:off x="712517" y="5939515"/>
          <a:ext cx="3396220" cy="395766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Ahorro de CO2 Anual (Ton):</a:t>
          </a:r>
          <a:r>
            <a:rPr lang="en-US" sz="1000"/>
            <a:t> </a:t>
          </a:r>
        </a:p>
      </xdr:txBody>
    </xdr:sp>
    <xdr:clientData/>
  </xdr:twoCellAnchor>
  <xdr:twoCellAnchor editAs="oneCell">
    <xdr:from>
      <xdr:col>6</xdr:col>
      <xdr:colOff>12045</xdr:colOff>
      <xdr:row>0</xdr:row>
      <xdr:rowOff>35719</xdr:rowOff>
    </xdr:from>
    <xdr:to>
      <xdr:col>6</xdr:col>
      <xdr:colOff>946547</xdr:colOff>
      <xdr:row>4</xdr:row>
      <xdr:rowOff>114371</xdr:rowOff>
    </xdr:to>
    <xdr:pic>
      <xdr:nvPicPr>
        <xdr:cNvPr id="18" name="Imagen 17" descr="E:\00 MGSOLARY\LOGO MGSOLARY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5" y="35719"/>
          <a:ext cx="934502" cy="85255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247650</xdr:colOff>
      <xdr:row>9</xdr:row>
      <xdr:rowOff>173281</xdr:rowOff>
    </xdr:from>
    <xdr:to>
      <xdr:col>7</xdr:col>
      <xdr:colOff>617980</xdr:colOff>
      <xdr:row>18</xdr:row>
      <xdr:rowOff>76199</xdr:rowOff>
    </xdr:to>
    <xdr:sp macro="" textlink="">
      <xdr:nvSpPr>
        <xdr:cNvPr id="19" name="Rectángulo redondeado 18"/>
        <xdr:cNvSpPr/>
      </xdr:nvSpPr>
      <xdr:spPr>
        <a:xfrm>
          <a:off x="247650" y="1897306"/>
          <a:ext cx="3485005" cy="369643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50">
              <a:latin typeface="Arial" panose="020B0604020202020204" pitchFamily="34" charset="0"/>
              <a:cs typeface="Arial" panose="020B0604020202020204" pitchFamily="34" charset="0"/>
            </a:rPr>
            <a:t>Ingresa aquí tu</a:t>
          </a:r>
          <a:r>
            <a:rPr lang="en-US" sz="105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50">
              <a:latin typeface="Arial" panose="020B0604020202020204" pitchFamily="34" charset="0"/>
              <a:cs typeface="Arial" panose="020B0604020202020204" pitchFamily="34" charset="0"/>
            </a:rPr>
            <a:t> Ubicación</a:t>
          </a:r>
          <a:r>
            <a:rPr lang="en-US" sz="1100"/>
            <a:t>.</a:t>
          </a:r>
        </a:p>
        <a:p>
          <a:pPr algn="l"/>
          <a:endParaRPr lang="en-US" sz="9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42333</xdr:colOff>
      <xdr:row>2</xdr:row>
      <xdr:rowOff>170090</xdr:rowOff>
    </xdr:to>
    <xdr:pic>
      <xdr:nvPicPr>
        <xdr:cNvPr id="3" name="Imagen 2" descr="E:\00 MGSOLARY\LOGO MGSOLARY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839"/>
          <a:ext cx="746125" cy="6327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gsolary.com/" TargetMode="External"/><Relationship Id="rId1" Type="http://schemas.openxmlformats.org/officeDocument/2006/relationships/hyperlink" Target="https://www.youtube.com/watch?v=YldVbV_BB3Q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93"/>
  <sheetViews>
    <sheetView showGridLines="0" tabSelected="1" topLeftCell="G1" zoomScale="90" zoomScaleNormal="90" zoomScaleSheetLayoutView="130" workbookViewId="0">
      <selection activeCell="AK7" sqref="AK7"/>
    </sheetView>
  </sheetViews>
  <sheetFormatPr baseColWidth="10" defaultRowHeight="15" x14ac:dyDescent="0.25"/>
  <cols>
    <col min="1" max="1" width="5.5703125" hidden="1" customWidth="1"/>
    <col min="2" max="2" width="6.7109375" hidden="1" customWidth="1"/>
    <col min="3" max="3" width="34.42578125" hidden="1" customWidth="1"/>
    <col min="4" max="4" width="7.28515625" hidden="1" customWidth="1"/>
    <col min="5" max="5" width="10.7109375" hidden="1" customWidth="1"/>
    <col min="6" max="6" width="13.7109375" hidden="1" customWidth="1"/>
    <col min="7" max="7" width="46.7109375" style="21" customWidth="1"/>
    <col min="8" max="8" width="10" style="21" customWidth="1"/>
    <col min="9" max="9" width="21.42578125" style="47" customWidth="1"/>
    <col min="10" max="10" width="11.42578125" hidden="1" customWidth="1"/>
    <col min="11" max="11" width="11.5703125" customWidth="1"/>
    <col min="12" max="12" width="4.42578125" customWidth="1"/>
    <col min="13" max="13" width="8.140625" hidden="1" customWidth="1"/>
    <col min="14" max="14" width="5.85546875" hidden="1" customWidth="1"/>
    <col min="15" max="15" width="17.85546875" hidden="1" customWidth="1"/>
    <col min="16" max="16" width="11.5703125" hidden="1" customWidth="1"/>
    <col min="17" max="17" width="2.5703125" hidden="1" customWidth="1"/>
    <col min="18" max="18" width="13.42578125" hidden="1" customWidth="1"/>
    <col min="19" max="19" width="12.85546875" hidden="1" customWidth="1"/>
    <col min="20" max="20" width="12.7109375" hidden="1" customWidth="1"/>
    <col min="21" max="21" width="11.42578125" hidden="1" customWidth="1"/>
    <col min="22" max="22" width="17.85546875" hidden="1" customWidth="1"/>
    <col min="23" max="23" width="3.28515625" hidden="1" customWidth="1"/>
    <col min="24" max="24" width="11" hidden="1" customWidth="1"/>
    <col min="25" max="25" width="15.140625" hidden="1" customWidth="1"/>
    <col min="26" max="27" width="14.42578125" hidden="1" customWidth="1"/>
    <col min="28" max="28" width="14.28515625" hidden="1" customWidth="1"/>
    <col min="29" max="29" width="9.42578125" hidden="1" customWidth="1"/>
    <col min="30" max="30" width="12" hidden="1" customWidth="1"/>
    <col min="31" max="31" width="9.42578125" hidden="1" customWidth="1"/>
    <col min="32" max="32" width="14.85546875" hidden="1" customWidth="1"/>
    <col min="33" max="33" width="14.140625" hidden="1" customWidth="1"/>
    <col min="34" max="35" width="12.140625" hidden="1" customWidth="1"/>
    <col min="36" max="40" width="12.140625" customWidth="1"/>
  </cols>
  <sheetData>
    <row r="2" spans="2:29" ht="18.75" x14ac:dyDescent="0.3">
      <c r="B2" s="15" t="s">
        <v>24</v>
      </c>
      <c r="D2" s="2"/>
      <c r="E2" s="2"/>
      <c r="F2" s="2"/>
      <c r="I2" s="5"/>
      <c r="J2" s="2"/>
      <c r="K2" s="2"/>
      <c r="L2" s="2"/>
      <c r="M2" s="70"/>
      <c r="N2" s="80"/>
      <c r="O2" s="80"/>
      <c r="P2" s="80"/>
      <c r="Q2" s="80"/>
      <c r="R2" s="80"/>
      <c r="S2" s="80"/>
      <c r="T2" s="80"/>
      <c r="U2" s="21"/>
    </row>
    <row r="3" spans="2:29" ht="13.5" customHeight="1" x14ac:dyDescent="0.35">
      <c r="D3" s="2"/>
      <c r="E3" s="2"/>
      <c r="F3" s="2"/>
      <c r="G3" s="48"/>
      <c r="H3" s="345" t="s">
        <v>137</v>
      </c>
      <c r="I3" s="345"/>
      <c r="J3" s="345"/>
      <c r="K3" s="345"/>
      <c r="L3" s="345"/>
      <c r="M3" s="70"/>
      <c r="N3" s="80"/>
      <c r="O3" s="80" t="s">
        <v>50</v>
      </c>
      <c r="P3" s="80"/>
      <c r="Q3" s="80"/>
      <c r="R3" s="80"/>
      <c r="S3" s="80"/>
      <c r="T3" s="80"/>
      <c r="U3" s="21"/>
    </row>
    <row r="4" spans="2:29" ht="13.5" customHeight="1" x14ac:dyDescent="0.35">
      <c r="D4" s="2"/>
      <c r="E4" s="2"/>
      <c r="F4" s="2"/>
      <c r="G4" s="48"/>
      <c r="H4" s="344" t="s">
        <v>138</v>
      </c>
      <c r="I4" s="344"/>
      <c r="J4" s="344"/>
      <c r="K4" s="344"/>
      <c r="L4" s="41"/>
      <c r="M4" s="70"/>
      <c r="N4" s="80"/>
      <c r="O4" s="164" t="s">
        <v>33</v>
      </c>
      <c r="P4" s="80"/>
      <c r="Q4" s="80"/>
      <c r="R4" s="80"/>
      <c r="S4" s="80"/>
      <c r="T4" s="80"/>
      <c r="U4" s="21"/>
    </row>
    <row r="5" spans="2:29" ht="13.5" customHeight="1" x14ac:dyDescent="0.25">
      <c r="D5" s="2"/>
      <c r="E5" s="2"/>
      <c r="F5" s="2"/>
      <c r="G5" s="109" t="s">
        <v>54</v>
      </c>
      <c r="H5" s="344" t="s">
        <v>104</v>
      </c>
      <c r="I5" s="344"/>
      <c r="J5" s="344"/>
      <c r="K5" s="344"/>
      <c r="L5" s="41"/>
      <c r="M5" s="70"/>
      <c r="N5" s="80"/>
      <c r="O5" s="80"/>
      <c r="P5" s="80"/>
      <c r="Q5" s="80"/>
      <c r="R5" s="80"/>
      <c r="S5" s="80"/>
      <c r="T5" s="80"/>
      <c r="U5" s="21"/>
    </row>
    <row r="6" spans="2:29" ht="24" customHeight="1" x14ac:dyDescent="0.25">
      <c r="B6" s="4" t="s">
        <v>15</v>
      </c>
      <c r="C6" s="351" t="s">
        <v>25</v>
      </c>
      <c r="D6" s="352"/>
      <c r="E6" s="6" t="s">
        <v>14</v>
      </c>
      <c r="F6" s="44" t="s">
        <v>16</v>
      </c>
      <c r="G6" s="353" t="s">
        <v>102</v>
      </c>
      <c r="H6" s="353"/>
      <c r="I6" s="353"/>
      <c r="J6" s="353"/>
      <c r="K6" s="353"/>
      <c r="L6" s="182"/>
      <c r="M6" s="70"/>
      <c r="N6" s="80"/>
      <c r="O6" s="21"/>
      <c r="P6" s="80"/>
      <c r="Q6" s="80"/>
      <c r="R6" s="80"/>
      <c r="S6" s="80"/>
      <c r="T6" s="80"/>
      <c r="U6" s="21"/>
    </row>
    <row r="7" spans="2:29" x14ac:dyDescent="0.25">
      <c r="B7" s="4"/>
      <c r="C7" s="33" t="s">
        <v>20</v>
      </c>
      <c r="D7" s="12"/>
      <c r="E7" s="6"/>
      <c r="F7" s="131"/>
      <c r="G7" s="183"/>
      <c r="H7" s="183"/>
      <c r="I7" s="201"/>
      <c r="J7" s="184"/>
      <c r="K7" s="185"/>
      <c r="L7" s="41"/>
      <c r="M7" s="70"/>
      <c r="N7" s="80"/>
      <c r="O7" s="80"/>
      <c r="P7" s="80"/>
      <c r="Q7" s="80"/>
      <c r="R7" s="80"/>
      <c r="S7" s="80"/>
      <c r="T7" s="80"/>
      <c r="U7" s="21"/>
    </row>
    <row r="8" spans="2:29" ht="22.5" customHeight="1" x14ac:dyDescent="0.25">
      <c r="B8" s="25"/>
      <c r="C8" s="132" t="s">
        <v>23</v>
      </c>
      <c r="D8" s="133"/>
      <c r="E8" s="143"/>
      <c r="F8" s="148" t="s">
        <v>12</v>
      </c>
      <c r="G8" s="186"/>
      <c r="H8" s="186"/>
      <c r="I8" s="220">
        <v>1200</v>
      </c>
      <c r="J8" s="202"/>
      <c r="K8" s="203"/>
      <c r="L8" s="41"/>
      <c r="M8" s="70"/>
      <c r="N8" s="80"/>
      <c r="O8" s="80"/>
      <c r="P8" s="80"/>
      <c r="Q8" s="80"/>
      <c r="R8" s="80"/>
      <c r="S8" s="80"/>
      <c r="T8" s="80"/>
      <c r="U8" s="21"/>
      <c r="V8" s="21"/>
      <c r="W8" s="21"/>
      <c r="X8" s="21"/>
      <c r="Y8" s="21"/>
      <c r="Z8" s="21"/>
      <c r="AA8" s="21"/>
      <c r="AB8" s="21"/>
      <c r="AC8" s="21"/>
    </row>
    <row r="9" spans="2:29" hidden="1" x14ac:dyDescent="0.25">
      <c r="B9" s="25"/>
      <c r="C9" s="134" t="s">
        <v>0</v>
      </c>
      <c r="D9" s="135"/>
      <c r="E9" s="144">
        <v>600</v>
      </c>
      <c r="F9" s="149" t="s">
        <v>10</v>
      </c>
      <c r="G9" s="186"/>
      <c r="H9" s="186"/>
      <c r="I9" s="221">
        <f>+I8*E9</f>
        <v>720000</v>
      </c>
      <c r="J9" s="204"/>
      <c r="K9" s="205"/>
      <c r="L9" s="41"/>
      <c r="M9" s="70"/>
      <c r="N9" s="70"/>
      <c r="O9" s="70"/>
      <c r="P9" s="70"/>
      <c r="Q9" s="80"/>
      <c r="R9" s="70"/>
      <c r="S9" s="70"/>
      <c r="T9" s="80"/>
      <c r="U9" s="21"/>
      <c r="V9" s="21"/>
      <c r="W9" s="21"/>
      <c r="X9" s="21"/>
      <c r="Y9" s="21"/>
      <c r="Z9" s="21"/>
      <c r="AA9" s="21"/>
      <c r="AB9" s="21"/>
      <c r="AC9" s="21"/>
    </row>
    <row r="10" spans="2:29" x14ac:dyDescent="0.25">
      <c r="B10" s="25"/>
      <c r="C10" s="22"/>
      <c r="D10" s="136"/>
      <c r="E10" s="145"/>
      <c r="F10" s="150"/>
      <c r="G10" s="187"/>
      <c r="H10" s="187"/>
      <c r="I10" s="222"/>
      <c r="J10" s="206"/>
      <c r="K10" s="205"/>
      <c r="L10" s="41"/>
      <c r="M10" s="96"/>
      <c r="N10" s="70"/>
      <c r="O10" s="70"/>
      <c r="P10" s="80"/>
      <c r="Q10" s="97"/>
      <c r="R10" s="80"/>
      <c r="S10" s="80"/>
      <c r="T10" s="80"/>
      <c r="U10" s="21"/>
      <c r="V10" s="21"/>
      <c r="W10" s="21"/>
      <c r="X10" s="21"/>
      <c r="Y10" s="21"/>
      <c r="Z10" s="21"/>
      <c r="AA10" s="21"/>
      <c r="AB10" s="21"/>
      <c r="AC10" s="21"/>
    </row>
    <row r="11" spans="2:29" ht="21.75" customHeight="1" x14ac:dyDescent="0.25">
      <c r="B11" s="25"/>
      <c r="C11" s="137" t="s">
        <v>1</v>
      </c>
      <c r="D11" s="138"/>
      <c r="E11" s="145"/>
      <c r="F11" s="149"/>
      <c r="G11" s="186"/>
      <c r="H11" s="186"/>
      <c r="I11" s="223" t="s">
        <v>26</v>
      </c>
      <c r="J11" s="207">
        <f>VLOOKUP(I11,RADIACION,2,FALSE)</f>
        <v>5</v>
      </c>
      <c r="K11" s="205"/>
      <c r="L11" s="41"/>
      <c r="M11" s="70"/>
      <c r="N11" s="70"/>
      <c r="O11" s="80"/>
      <c r="P11" s="80"/>
      <c r="Q11" s="98"/>
      <c r="R11" s="80"/>
      <c r="S11" s="80"/>
      <c r="T11" s="80"/>
      <c r="U11" s="21"/>
      <c r="V11" s="54"/>
      <c r="W11" s="21"/>
      <c r="X11" s="21"/>
      <c r="Y11" s="21"/>
      <c r="Z11" s="21"/>
      <c r="AA11" s="21"/>
      <c r="AB11" s="21"/>
      <c r="AC11" s="21"/>
    </row>
    <row r="12" spans="2:29" hidden="1" x14ac:dyDescent="0.25">
      <c r="B12" s="25"/>
      <c r="C12" s="22"/>
      <c r="D12" s="139" t="s">
        <v>6</v>
      </c>
      <c r="E12" s="146">
        <v>160</v>
      </c>
      <c r="F12" s="148" t="s">
        <v>11</v>
      </c>
      <c r="G12" s="186"/>
      <c r="H12" s="186"/>
      <c r="I12" s="224"/>
      <c r="J12" s="204"/>
      <c r="K12" s="205"/>
      <c r="L12" s="41"/>
      <c r="M12" s="70"/>
      <c r="N12" s="70"/>
      <c r="O12" s="70"/>
      <c r="P12" s="80"/>
      <c r="Q12" s="98"/>
      <c r="R12" s="80"/>
      <c r="S12" s="80"/>
      <c r="T12" s="80"/>
      <c r="U12" s="21"/>
      <c r="V12" s="21"/>
      <c r="W12" s="21"/>
      <c r="X12" s="21"/>
      <c r="Y12" s="21"/>
      <c r="Z12" s="21"/>
      <c r="AA12" s="21"/>
      <c r="AB12" s="21"/>
      <c r="AC12" s="21"/>
    </row>
    <row r="13" spans="2:29" hidden="1" x14ac:dyDescent="0.25">
      <c r="B13" s="25"/>
      <c r="C13" s="22"/>
      <c r="D13" s="139" t="s">
        <v>5</v>
      </c>
      <c r="E13" s="146">
        <v>165</v>
      </c>
      <c r="F13" s="149" t="s">
        <v>11</v>
      </c>
      <c r="G13" s="186"/>
      <c r="H13" s="186"/>
      <c r="I13" s="220"/>
      <c r="J13" s="204"/>
      <c r="K13" s="205"/>
      <c r="L13" s="41"/>
      <c r="M13" s="70"/>
      <c r="N13" s="70"/>
      <c r="O13" s="70"/>
      <c r="P13" s="80"/>
      <c r="Q13" s="98"/>
      <c r="R13" s="80"/>
      <c r="S13" s="80"/>
      <c r="T13" s="80"/>
      <c r="U13" s="21"/>
      <c r="V13" s="21"/>
      <c r="W13" s="21"/>
      <c r="X13" s="21"/>
      <c r="Y13" s="21"/>
      <c r="Z13" s="21"/>
      <c r="AA13" s="21"/>
      <c r="AB13" s="21"/>
      <c r="AC13" s="21"/>
    </row>
    <row r="14" spans="2:29" hidden="1" x14ac:dyDescent="0.25">
      <c r="B14" s="25"/>
      <c r="C14" s="22"/>
      <c r="D14" s="139" t="s">
        <v>26</v>
      </c>
      <c r="E14" s="146">
        <v>170</v>
      </c>
      <c r="F14" s="149" t="s">
        <v>11</v>
      </c>
      <c r="G14" s="186"/>
      <c r="H14" s="186"/>
      <c r="I14" s="224"/>
      <c r="J14" s="204"/>
      <c r="K14" s="205"/>
      <c r="L14" s="41"/>
      <c r="M14" s="70"/>
      <c r="N14" s="70"/>
      <c r="O14" s="70"/>
      <c r="P14" s="80"/>
      <c r="Q14" s="98"/>
      <c r="R14" s="80"/>
      <c r="S14" s="80"/>
      <c r="T14" s="80"/>
      <c r="U14" s="21"/>
      <c r="V14" s="21"/>
      <c r="W14" s="21"/>
      <c r="X14" s="21"/>
      <c r="Y14" s="21"/>
      <c r="Z14" s="21"/>
      <c r="AA14" s="21"/>
      <c r="AB14" s="21"/>
      <c r="AC14" s="21"/>
    </row>
    <row r="15" spans="2:29" hidden="1" x14ac:dyDescent="0.25">
      <c r="B15" s="25"/>
      <c r="C15" s="22"/>
      <c r="D15" s="139" t="s">
        <v>7</v>
      </c>
      <c r="E15" s="146">
        <v>165</v>
      </c>
      <c r="F15" s="149" t="s">
        <v>11</v>
      </c>
      <c r="G15" s="186"/>
      <c r="H15" s="186"/>
      <c r="I15" s="224"/>
      <c r="J15" s="204"/>
      <c r="K15" s="205"/>
      <c r="L15" s="41"/>
      <c r="M15" s="70"/>
      <c r="N15" s="70"/>
      <c r="O15" s="70"/>
      <c r="P15" s="80"/>
      <c r="Q15" s="98"/>
      <c r="R15" s="80"/>
      <c r="S15" s="80"/>
      <c r="T15" s="80"/>
      <c r="U15" s="21"/>
      <c r="V15" s="21"/>
      <c r="W15" s="21"/>
      <c r="X15" s="21"/>
      <c r="Y15" s="21"/>
      <c r="Z15" s="21"/>
      <c r="AA15" s="21"/>
      <c r="AB15" s="21"/>
      <c r="AC15" s="21"/>
    </row>
    <row r="16" spans="2:29" hidden="1" x14ac:dyDescent="0.25">
      <c r="B16" s="25"/>
      <c r="C16" s="22"/>
      <c r="D16" s="139" t="s">
        <v>8</v>
      </c>
      <c r="E16" s="146">
        <v>175</v>
      </c>
      <c r="F16" s="149" t="s">
        <v>11</v>
      </c>
      <c r="G16" s="186"/>
      <c r="H16" s="186"/>
      <c r="I16" s="224"/>
      <c r="J16" s="204"/>
      <c r="K16" s="205"/>
      <c r="L16" s="41"/>
      <c r="M16" s="70"/>
      <c r="N16" s="70"/>
      <c r="O16" s="70"/>
      <c r="P16" s="80"/>
      <c r="Q16" s="98"/>
      <c r="R16" s="80"/>
      <c r="S16" s="80"/>
      <c r="T16" s="80"/>
      <c r="U16" s="21"/>
      <c r="V16" s="21"/>
      <c r="W16" s="21"/>
      <c r="X16" s="21"/>
      <c r="Y16" s="21"/>
      <c r="Z16" s="21"/>
      <c r="AA16" s="21"/>
      <c r="AB16" s="21"/>
      <c r="AC16" s="21"/>
    </row>
    <row r="17" spans="2:31" hidden="1" x14ac:dyDescent="0.25">
      <c r="B17" s="25"/>
      <c r="C17" s="22"/>
      <c r="D17" s="139" t="s">
        <v>9</v>
      </c>
      <c r="E17" s="146">
        <v>165</v>
      </c>
      <c r="F17" s="149" t="s">
        <v>11</v>
      </c>
      <c r="G17" s="186"/>
      <c r="H17" s="186"/>
      <c r="I17" s="224"/>
      <c r="J17" s="204"/>
      <c r="K17" s="205"/>
      <c r="L17" s="41"/>
      <c r="M17" s="70"/>
      <c r="N17" s="70"/>
      <c r="O17" s="70"/>
      <c r="P17" s="80"/>
      <c r="Q17" s="80"/>
      <c r="R17" s="80"/>
      <c r="S17" s="80"/>
      <c r="T17" s="80"/>
      <c r="U17" s="21"/>
      <c r="V17" s="21"/>
      <c r="W17" s="21"/>
      <c r="X17" s="21"/>
      <c r="Y17" s="21"/>
      <c r="Z17" s="21"/>
      <c r="AA17" s="21"/>
      <c r="AB17" s="21"/>
      <c r="AC17" s="21"/>
    </row>
    <row r="18" spans="2:31" hidden="1" x14ac:dyDescent="0.25">
      <c r="B18" s="25"/>
      <c r="C18" s="22"/>
      <c r="D18" s="136"/>
      <c r="E18" s="145"/>
      <c r="F18" s="149"/>
      <c r="G18" s="186"/>
      <c r="H18" s="186"/>
      <c r="I18" s="225"/>
      <c r="J18" s="204"/>
      <c r="K18" s="205"/>
      <c r="L18" s="41"/>
      <c r="M18" s="70"/>
      <c r="N18" s="70"/>
      <c r="O18" s="70"/>
      <c r="P18" s="80"/>
      <c r="Q18" s="80"/>
      <c r="R18" s="80"/>
      <c r="S18" s="80"/>
      <c r="T18" s="80"/>
      <c r="U18" s="21"/>
      <c r="V18" s="21"/>
      <c r="W18" s="21"/>
      <c r="X18" s="21"/>
      <c r="Y18" s="21"/>
      <c r="Z18" s="21"/>
      <c r="AA18" s="21"/>
      <c r="AB18" s="21"/>
      <c r="AC18" s="21"/>
    </row>
    <row r="19" spans="2:31" x14ac:dyDescent="0.25">
      <c r="B19" s="25"/>
      <c r="C19" s="22"/>
      <c r="D19" s="136"/>
      <c r="E19" s="145"/>
      <c r="F19" s="149"/>
      <c r="G19" s="188"/>
      <c r="H19" s="188"/>
      <c r="I19" s="226"/>
      <c r="J19" s="206"/>
      <c r="K19" s="205"/>
      <c r="L19" s="41"/>
      <c r="M19" s="70"/>
      <c r="N19" s="49"/>
      <c r="O19" s="49"/>
      <c r="P19" s="61"/>
      <c r="Q19" s="61"/>
      <c r="R19" s="80"/>
      <c r="S19" s="61"/>
      <c r="T19" s="70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2:31" ht="22.5" customHeight="1" x14ac:dyDescent="0.25">
      <c r="B20" s="25"/>
      <c r="C20" s="132" t="s">
        <v>18</v>
      </c>
      <c r="D20" s="135"/>
      <c r="E20" s="147" t="s">
        <v>27</v>
      </c>
      <c r="F20" s="149" t="s">
        <v>13</v>
      </c>
      <c r="G20" s="186"/>
      <c r="H20" s="186"/>
      <c r="I20" s="227">
        <v>0.8</v>
      </c>
      <c r="J20" s="204"/>
      <c r="K20" s="205"/>
      <c r="L20" s="41"/>
      <c r="M20" s="70"/>
      <c r="N20" s="49"/>
      <c r="O20" s="49"/>
      <c r="P20" s="49"/>
      <c r="Q20" s="49"/>
      <c r="R20" s="49"/>
      <c r="S20" s="49"/>
      <c r="T20" s="70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2:31" ht="15.75" hidden="1" x14ac:dyDescent="0.25">
      <c r="B21" s="7"/>
      <c r="C21" s="140"/>
      <c r="D21" s="47"/>
      <c r="E21" s="52">
        <f>+I21/30*1000</f>
        <v>32000</v>
      </c>
      <c r="F21" s="151" t="s">
        <v>12</v>
      </c>
      <c r="G21" s="189"/>
      <c r="H21" s="189"/>
      <c r="I21" s="228">
        <f>+$I$8*I20</f>
        <v>960</v>
      </c>
      <c r="J21" s="204"/>
      <c r="K21" s="205"/>
      <c r="L21" s="41"/>
      <c r="M21" s="70"/>
      <c r="N21" s="70"/>
      <c r="O21" s="70"/>
      <c r="P21" s="70"/>
      <c r="Q21" s="70"/>
      <c r="R21" s="70"/>
      <c r="S21" s="70"/>
      <c r="T21" s="70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2:31" hidden="1" x14ac:dyDescent="0.25">
      <c r="B22" s="7"/>
      <c r="C22" s="8"/>
      <c r="D22" s="141"/>
      <c r="E22" s="142"/>
      <c r="F22" s="152"/>
      <c r="G22" s="190"/>
      <c r="H22" s="190"/>
      <c r="I22" s="229"/>
      <c r="J22" s="204"/>
      <c r="K22" s="205"/>
      <c r="L22" s="41"/>
      <c r="M22" s="70"/>
      <c r="N22" s="70"/>
      <c r="O22" s="70"/>
      <c r="P22" s="70"/>
      <c r="Q22" s="70"/>
      <c r="R22" s="70"/>
      <c r="S22" s="70"/>
      <c r="T22" s="70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2:31" ht="15.75" hidden="1" customHeight="1" x14ac:dyDescent="0.25">
      <c r="B23" s="7"/>
      <c r="C23" s="8"/>
      <c r="D23" s="141"/>
      <c r="E23" s="142"/>
      <c r="F23" s="152"/>
      <c r="G23" s="190"/>
      <c r="H23" s="190"/>
      <c r="I23" s="229"/>
      <c r="J23" s="204"/>
      <c r="K23" s="205"/>
      <c r="L23" s="41"/>
      <c r="M23" s="70"/>
      <c r="N23" s="70"/>
      <c r="O23" s="70"/>
      <c r="P23" s="70"/>
      <c r="Q23" s="70"/>
      <c r="R23" s="70"/>
      <c r="S23" s="70"/>
      <c r="T23" s="70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2:31" ht="15.75" customHeight="1" x14ac:dyDescent="0.25">
      <c r="B24" s="8"/>
      <c r="C24" s="8"/>
      <c r="D24" s="141"/>
      <c r="E24" s="141"/>
      <c r="F24" s="153"/>
      <c r="G24" s="191"/>
      <c r="H24" s="191"/>
      <c r="I24" s="226"/>
      <c r="J24" s="204"/>
      <c r="K24" s="205"/>
      <c r="L24" s="41"/>
      <c r="M24" s="70"/>
      <c r="N24" s="248" t="s">
        <v>71</v>
      </c>
      <c r="O24" s="74" t="s">
        <v>72</v>
      </c>
      <c r="P24" s="95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68"/>
    </row>
    <row r="25" spans="2:31" ht="22.5" customHeight="1" x14ac:dyDescent="0.25">
      <c r="B25" s="8"/>
      <c r="C25" s="132" t="s">
        <v>22</v>
      </c>
      <c r="D25" s="141"/>
      <c r="E25" s="141"/>
      <c r="F25" s="141"/>
      <c r="G25" s="191"/>
      <c r="H25" s="191"/>
      <c r="I25" s="230">
        <v>650000</v>
      </c>
      <c r="J25" s="204"/>
      <c r="K25" s="205"/>
      <c r="L25" s="41"/>
      <c r="M25" s="70"/>
      <c r="N25" s="249">
        <v>650</v>
      </c>
      <c r="O25" s="250">
        <f>+N25*I8</f>
        <v>780000</v>
      </c>
      <c r="P25" s="49"/>
      <c r="Q25" s="49"/>
      <c r="R25" s="49"/>
      <c r="S25" s="317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68"/>
    </row>
    <row r="26" spans="2:31" ht="9.75" customHeight="1" x14ac:dyDescent="0.25">
      <c r="B26" s="18"/>
      <c r="C26" s="28"/>
      <c r="D26" s="29"/>
      <c r="E26" s="29"/>
      <c r="F26" s="30"/>
      <c r="G26" s="191"/>
      <c r="H26" s="191"/>
      <c r="I26" s="231"/>
      <c r="J26" s="208"/>
      <c r="K26" s="205"/>
      <c r="L26" s="41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68"/>
    </row>
    <row r="27" spans="2:31" ht="9.75" customHeight="1" x14ac:dyDescent="0.25">
      <c r="B27" s="20"/>
      <c r="C27" s="37"/>
      <c r="D27" s="38"/>
      <c r="E27" s="38"/>
      <c r="F27" s="35"/>
      <c r="G27" s="191"/>
      <c r="H27" s="191"/>
      <c r="I27" s="231"/>
      <c r="J27" s="209"/>
      <c r="K27" s="205"/>
      <c r="L27" s="41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68"/>
    </row>
    <row r="28" spans="2:31" ht="6.75" customHeight="1" x14ac:dyDescent="0.25">
      <c r="B28" s="20"/>
      <c r="C28" s="37"/>
      <c r="D28" s="38"/>
      <c r="E28" s="38"/>
      <c r="F28" s="35"/>
      <c r="G28" s="191"/>
      <c r="H28" s="191"/>
      <c r="I28" s="205"/>
      <c r="J28" s="209"/>
      <c r="K28" s="205"/>
      <c r="L28" s="41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68"/>
    </row>
    <row r="29" spans="2:31" ht="21.75" customHeight="1" x14ac:dyDescent="0.25">
      <c r="B29" s="31"/>
      <c r="C29" s="34" t="s">
        <v>4</v>
      </c>
      <c r="D29" s="31"/>
      <c r="E29" s="31"/>
      <c r="F29" s="32"/>
      <c r="G29" s="354" t="s">
        <v>4</v>
      </c>
      <c r="H29" s="354"/>
      <c r="I29" s="354"/>
      <c r="J29" s="354"/>
      <c r="K29" s="354"/>
      <c r="L29" s="182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68"/>
    </row>
    <row r="30" spans="2:31" ht="24.75" hidden="1" customHeight="1" x14ac:dyDescent="0.25">
      <c r="B30" s="16"/>
      <c r="C30" s="51" t="s">
        <v>31</v>
      </c>
      <c r="D30" s="13"/>
      <c r="E30" s="14"/>
      <c r="F30" s="53">
        <f>+(E21*1000)/(J11*1000*(1-S66))</f>
        <v>7356.3218390804595</v>
      </c>
      <c r="G30" s="210"/>
      <c r="H30" s="210"/>
      <c r="I30" s="210"/>
      <c r="J30" s="211" t="s">
        <v>17</v>
      </c>
      <c r="K30" s="212"/>
      <c r="L30" s="41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68"/>
    </row>
    <row r="31" spans="2:31" ht="7.5" customHeight="1" x14ac:dyDescent="0.25">
      <c r="B31" s="18"/>
      <c r="C31" s="13"/>
      <c r="D31" s="13"/>
      <c r="E31" s="13"/>
      <c r="F31" s="19"/>
      <c r="G31" s="213"/>
      <c r="H31" s="213"/>
      <c r="I31" s="214"/>
      <c r="J31" s="215"/>
      <c r="K31" s="199"/>
      <c r="L31" s="41"/>
      <c r="M31" s="8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68"/>
    </row>
    <row r="32" spans="2:31" ht="16.5" customHeight="1" x14ac:dyDescent="0.25">
      <c r="B32" s="18"/>
      <c r="C32" s="13"/>
      <c r="D32" s="13"/>
      <c r="E32" s="40"/>
      <c r="F32" s="19"/>
      <c r="G32" s="213"/>
      <c r="H32" s="213"/>
      <c r="I32" s="218"/>
      <c r="J32" s="192"/>
      <c r="K32" s="193" t="s">
        <v>68</v>
      </c>
      <c r="L32" s="41"/>
      <c r="M32" s="349">
        <f>+I37/K33</f>
        <v>3911.3863043478264</v>
      </c>
      <c r="N32" s="350"/>
      <c r="O32" s="323" t="s">
        <v>130</v>
      </c>
      <c r="P32" s="324"/>
      <c r="Q32" s="318"/>
      <c r="R32" s="70"/>
      <c r="S32" s="70"/>
      <c r="T32" s="70"/>
      <c r="U32" s="75" t="s">
        <v>52</v>
      </c>
      <c r="V32" s="70"/>
      <c r="W32" s="70"/>
      <c r="X32" s="70"/>
      <c r="Y32" s="70"/>
      <c r="Z32" s="70"/>
      <c r="AA32" s="70"/>
      <c r="AB32" s="70"/>
      <c r="AC32" s="70"/>
      <c r="AD32" s="70"/>
      <c r="AE32" s="68"/>
    </row>
    <row r="33" spans="1:34" ht="19.5" customHeight="1" x14ac:dyDescent="0.25">
      <c r="B33" s="22"/>
      <c r="C33" s="23" t="s">
        <v>21</v>
      </c>
      <c r="E33" s="24"/>
      <c r="F33" s="50">
        <f>+F30/H33</f>
        <v>15.992003998001</v>
      </c>
      <c r="G33" s="216"/>
      <c r="H33" s="219">
        <v>460</v>
      </c>
      <c r="I33" s="232">
        <f>+ROUNDUP((F33),0)</f>
        <v>16</v>
      </c>
      <c r="J33" s="194"/>
      <c r="K33" s="233">
        <f>+I33*H33</f>
        <v>7360</v>
      </c>
      <c r="L33" s="41"/>
      <c r="M33" s="316" t="s">
        <v>131</v>
      </c>
      <c r="N33" s="319"/>
      <c r="O33" s="320"/>
      <c r="P33" s="321"/>
      <c r="Q33" s="322"/>
      <c r="R33" s="70"/>
      <c r="S33" s="70"/>
      <c r="T33" s="70"/>
      <c r="U33" s="108">
        <v>0.2</v>
      </c>
      <c r="V33" s="70"/>
      <c r="W33" s="70"/>
      <c r="X33" s="70"/>
      <c r="Y33" s="70"/>
      <c r="Z33" s="70"/>
      <c r="AA33" s="70"/>
      <c r="AB33" s="70"/>
      <c r="AC33" s="70"/>
      <c r="AD33" s="70"/>
      <c r="AE33" s="68"/>
    </row>
    <row r="34" spans="1:34" ht="15" customHeight="1" x14ac:dyDescent="0.25">
      <c r="B34" s="22"/>
      <c r="C34" s="23"/>
      <c r="D34" s="39"/>
      <c r="E34" s="24"/>
      <c r="F34" s="45"/>
      <c r="G34" s="217"/>
      <c r="H34" s="217" t="s">
        <v>28</v>
      </c>
      <c r="I34" s="226"/>
      <c r="J34" s="194"/>
      <c r="K34" s="195"/>
      <c r="L34" s="244">
        <f>+AG54</f>
        <v>5</v>
      </c>
      <c r="M34" s="243" t="s">
        <v>73</v>
      </c>
      <c r="N34" s="70"/>
      <c r="O34" s="70"/>
      <c r="P34" s="70"/>
      <c r="Q34" s="80"/>
      <c r="R34" s="70"/>
      <c r="S34" s="70"/>
      <c r="T34" s="70"/>
      <c r="U34" s="108">
        <v>0.3</v>
      </c>
      <c r="V34" s="70"/>
      <c r="W34" s="70"/>
      <c r="X34" s="70"/>
      <c r="Y34" s="70"/>
      <c r="Z34" s="70"/>
      <c r="AA34" s="70"/>
      <c r="AB34" s="70"/>
      <c r="AC34" s="70"/>
      <c r="AD34" s="70"/>
      <c r="AE34" s="68"/>
    </row>
    <row r="35" spans="1:34" ht="20.25" customHeight="1" x14ac:dyDescent="0.25">
      <c r="B35" s="25"/>
      <c r="C35" s="23" t="s">
        <v>46</v>
      </c>
      <c r="D35" s="26"/>
      <c r="E35" s="27"/>
      <c r="F35" s="46"/>
      <c r="G35" s="196"/>
      <c r="H35" s="196"/>
      <c r="I35" s="232">
        <f>+I33*2*1.5</f>
        <v>48</v>
      </c>
      <c r="J35" s="194"/>
      <c r="K35" s="195"/>
      <c r="L35" s="252">
        <f>+AG55</f>
        <v>1</v>
      </c>
      <c r="M35" s="251" t="s">
        <v>74</v>
      </c>
      <c r="N35" s="70"/>
      <c r="O35" s="71" t="s">
        <v>32</v>
      </c>
      <c r="P35" s="71" t="s">
        <v>47</v>
      </c>
      <c r="Q35" s="72"/>
      <c r="R35" s="73" t="s">
        <v>47</v>
      </c>
      <c r="S35" s="74"/>
      <c r="T35" s="70"/>
      <c r="U35" s="108">
        <v>0.4</v>
      </c>
      <c r="V35" s="70"/>
      <c r="W35" s="70"/>
      <c r="X35" s="70"/>
      <c r="Y35" s="70"/>
      <c r="Z35" s="70"/>
      <c r="AA35" s="70"/>
      <c r="AB35" s="70"/>
      <c r="AC35" s="70"/>
      <c r="AD35" s="70"/>
      <c r="AE35" s="68"/>
    </row>
    <row r="36" spans="1:34" ht="15" customHeight="1" x14ac:dyDescent="0.25">
      <c r="B36" s="25"/>
      <c r="C36" s="23"/>
      <c r="D36" s="26"/>
      <c r="E36" s="27"/>
      <c r="F36" s="46"/>
      <c r="G36" s="197"/>
      <c r="H36" s="197"/>
      <c r="I36" s="226"/>
      <c r="J36" s="194"/>
      <c r="K36" s="195"/>
      <c r="L36" s="41"/>
      <c r="M36" s="70"/>
      <c r="N36" s="70"/>
      <c r="O36" s="75" t="s">
        <v>6</v>
      </c>
      <c r="P36" s="76">
        <v>4.3</v>
      </c>
      <c r="Q36" s="77"/>
      <c r="R36" s="78">
        <v>160</v>
      </c>
      <c r="S36" s="66" t="s">
        <v>11</v>
      </c>
      <c r="T36" s="79"/>
      <c r="U36" s="108">
        <v>0.5</v>
      </c>
      <c r="V36" s="70"/>
      <c r="W36" s="70"/>
      <c r="X36" s="70"/>
      <c r="Y36" s="70"/>
      <c r="Z36" s="70"/>
      <c r="AA36" s="70"/>
      <c r="AB36" s="70"/>
      <c r="AC36" s="70"/>
      <c r="AD36" s="70"/>
      <c r="AE36" s="68"/>
    </row>
    <row r="37" spans="1:34" ht="22.5" customHeight="1" x14ac:dyDescent="0.25">
      <c r="B37" s="7"/>
      <c r="C37" s="23" t="s">
        <v>19</v>
      </c>
      <c r="D37" s="9"/>
      <c r="E37" s="10"/>
      <c r="F37" s="17"/>
      <c r="G37" s="198"/>
      <c r="H37" s="198"/>
      <c r="I37" s="234">
        <f>+V69</f>
        <v>28787803.200000003</v>
      </c>
      <c r="J37" s="194"/>
      <c r="K37" s="195"/>
      <c r="L37" s="41"/>
      <c r="M37" s="70"/>
      <c r="N37" s="70"/>
      <c r="O37" s="75" t="s">
        <v>5</v>
      </c>
      <c r="P37" s="76">
        <v>5</v>
      </c>
      <c r="Q37" s="77"/>
      <c r="R37" s="78">
        <v>165</v>
      </c>
      <c r="S37" s="66" t="s">
        <v>11</v>
      </c>
      <c r="T37" s="79"/>
      <c r="U37" s="108">
        <v>0.6</v>
      </c>
      <c r="V37" s="70"/>
      <c r="W37" s="70"/>
      <c r="X37" s="70"/>
      <c r="Y37" s="70"/>
      <c r="Z37" s="70"/>
      <c r="AA37" s="70"/>
      <c r="AB37" s="70"/>
      <c r="AC37" s="70"/>
      <c r="AD37" s="70"/>
      <c r="AE37" s="68"/>
    </row>
    <row r="38" spans="1:34" ht="15" customHeight="1" x14ac:dyDescent="0.25">
      <c r="B38" s="7"/>
      <c r="C38" s="23"/>
      <c r="D38" s="9"/>
      <c r="E38" s="10"/>
      <c r="F38" s="17"/>
      <c r="G38" s="199"/>
      <c r="H38" s="199"/>
      <c r="I38" s="226"/>
      <c r="J38" s="194"/>
      <c r="K38" s="195"/>
      <c r="L38" s="41"/>
      <c r="M38" s="70"/>
      <c r="N38" s="70"/>
      <c r="O38" s="75" t="s">
        <v>26</v>
      </c>
      <c r="P38" s="76">
        <v>5</v>
      </c>
      <c r="Q38" s="77"/>
      <c r="R38" s="78">
        <v>170</v>
      </c>
      <c r="S38" s="66" t="s">
        <v>11</v>
      </c>
      <c r="T38" s="79"/>
      <c r="U38" s="108">
        <v>0.7</v>
      </c>
      <c r="V38" s="70"/>
      <c r="W38" s="70"/>
      <c r="X38" s="70"/>
      <c r="Y38" s="70"/>
      <c r="Z38" s="70"/>
      <c r="AA38" s="70"/>
      <c r="AB38" s="70"/>
      <c r="AC38" s="70"/>
      <c r="AD38" s="70"/>
      <c r="AE38" s="68"/>
    </row>
    <row r="39" spans="1:34" ht="19.5" customHeight="1" x14ac:dyDescent="0.25">
      <c r="B39" s="7"/>
      <c r="C39" s="23" t="s">
        <v>2</v>
      </c>
      <c r="D39" s="9"/>
      <c r="E39" s="10"/>
      <c r="F39" s="17"/>
      <c r="G39" s="198"/>
      <c r="H39" s="198"/>
      <c r="I39" s="232">
        <f>+I25-(I25*I20)</f>
        <v>130000</v>
      </c>
      <c r="J39" s="194"/>
      <c r="K39" s="195"/>
      <c r="L39" s="41"/>
      <c r="M39" s="70"/>
      <c r="N39" s="70"/>
      <c r="O39" s="75" t="s">
        <v>7</v>
      </c>
      <c r="P39" s="76">
        <v>4.8</v>
      </c>
      <c r="Q39" s="77"/>
      <c r="R39" s="78">
        <v>165</v>
      </c>
      <c r="S39" s="66" t="s">
        <v>11</v>
      </c>
      <c r="T39" s="79"/>
      <c r="U39" s="108">
        <v>0.8</v>
      </c>
      <c r="V39" s="70"/>
      <c r="W39" s="70"/>
      <c r="X39" s="70"/>
      <c r="Y39" s="70"/>
      <c r="Z39" s="70"/>
      <c r="AA39" s="70"/>
      <c r="AB39" s="70"/>
      <c r="AC39" s="70"/>
      <c r="AD39" s="70"/>
      <c r="AE39" s="68"/>
    </row>
    <row r="40" spans="1:34" ht="15" customHeight="1" x14ac:dyDescent="0.25">
      <c r="B40" s="7"/>
      <c r="C40" s="23"/>
      <c r="D40" s="9"/>
      <c r="E40" s="10"/>
      <c r="F40" s="17"/>
      <c r="G40" s="199"/>
      <c r="H40" s="199"/>
      <c r="I40" s="226"/>
      <c r="J40" s="194"/>
      <c r="K40" s="195"/>
      <c r="L40" s="41"/>
      <c r="M40" s="70"/>
      <c r="N40" s="70"/>
      <c r="O40" s="75" t="s">
        <v>8</v>
      </c>
      <c r="P40" s="76">
        <v>5.5</v>
      </c>
      <c r="Q40" s="77"/>
      <c r="R40" s="78">
        <v>175</v>
      </c>
      <c r="S40" s="66" t="s">
        <v>11</v>
      </c>
      <c r="T40" s="79"/>
      <c r="U40" s="108">
        <v>0.9</v>
      </c>
      <c r="V40" s="70"/>
      <c r="W40" s="70"/>
      <c r="X40" s="70"/>
      <c r="Y40" s="70"/>
      <c r="Z40" s="70"/>
      <c r="AA40" s="70"/>
      <c r="AB40" s="70"/>
      <c r="AC40" s="70"/>
      <c r="AD40" s="70"/>
      <c r="AE40" s="68"/>
    </row>
    <row r="41" spans="1:34" ht="19.5" customHeight="1" x14ac:dyDescent="0.25">
      <c r="B41" s="7"/>
      <c r="C41" s="23" t="s">
        <v>3</v>
      </c>
      <c r="D41" s="9"/>
      <c r="E41" s="10"/>
      <c r="F41" s="17"/>
      <c r="G41" s="198"/>
      <c r="H41" s="198"/>
      <c r="I41" s="235">
        <f>+I8*I20/246</f>
        <v>3.9024390243902438</v>
      </c>
      <c r="J41" s="194"/>
      <c r="K41" s="195"/>
      <c r="L41" s="41"/>
      <c r="M41" s="70"/>
      <c r="N41" s="70"/>
      <c r="O41" s="75" t="s">
        <v>9</v>
      </c>
      <c r="P41" s="76">
        <v>4.5999999999999996</v>
      </c>
      <c r="Q41" s="77"/>
      <c r="R41" s="78">
        <v>165</v>
      </c>
      <c r="S41" s="66" t="s">
        <v>11</v>
      </c>
      <c r="T41" s="79"/>
      <c r="U41" s="108">
        <v>1</v>
      </c>
      <c r="V41" s="70"/>
      <c r="W41" s="70"/>
      <c r="X41" s="70"/>
      <c r="Y41" s="70"/>
      <c r="Z41" s="70"/>
      <c r="AA41" s="70"/>
      <c r="AB41" s="70"/>
      <c r="AC41" s="70"/>
      <c r="AD41" s="70"/>
      <c r="AE41" s="68"/>
    </row>
    <row r="42" spans="1:34" ht="15" customHeight="1" x14ac:dyDescent="0.25">
      <c r="B42" s="3"/>
      <c r="C42" s="8"/>
      <c r="D42" s="9"/>
      <c r="E42" s="10"/>
      <c r="F42" s="17"/>
      <c r="G42" s="199"/>
      <c r="H42" s="199"/>
      <c r="I42" s="236"/>
      <c r="J42" s="194"/>
      <c r="K42" s="195"/>
      <c r="L42" s="41"/>
      <c r="M42" s="70"/>
      <c r="N42" s="70"/>
      <c r="O42" s="70"/>
      <c r="P42" s="70"/>
      <c r="Q42" s="80"/>
      <c r="R42" s="70"/>
      <c r="S42" s="70"/>
      <c r="T42" s="70"/>
      <c r="U42" s="70"/>
      <c r="V42" s="70"/>
      <c r="W42" s="70"/>
      <c r="Z42" s="70"/>
      <c r="AB42" s="70"/>
      <c r="AC42" s="70"/>
      <c r="AD42" s="70"/>
      <c r="AE42" s="68"/>
    </row>
    <row r="43" spans="1:34" ht="22.5" customHeight="1" x14ac:dyDescent="0.25">
      <c r="B43" s="2"/>
      <c r="C43" s="5"/>
      <c r="D43" s="5"/>
      <c r="E43" s="5"/>
      <c r="F43" s="11"/>
      <c r="G43" s="283" t="s">
        <v>53</v>
      </c>
      <c r="H43" s="199"/>
      <c r="I43" s="181"/>
      <c r="J43" s="200"/>
      <c r="K43" s="181"/>
      <c r="L43" s="41"/>
      <c r="M43" s="70"/>
      <c r="Y43" s="154"/>
      <c r="Z43" s="154"/>
      <c r="AC43" s="158"/>
      <c r="AD43" s="158"/>
      <c r="AE43" s="158"/>
      <c r="AF43" s="158"/>
      <c r="AG43" s="158"/>
      <c r="AH43" s="158"/>
    </row>
    <row r="44" spans="1:34" x14ac:dyDescent="0.25">
      <c r="B44" s="1"/>
      <c r="C44" s="1"/>
      <c r="D44" s="1"/>
      <c r="E44" s="1"/>
      <c r="F44" s="1"/>
      <c r="G44" s="346" t="s">
        <v>99</v>
      </c>
      <c r="H44" s="347"/>
      <c r="I44" s="347"/>
      <c r="J44" s="347"/>
      <c r="K44" s="347"/>
      <c r="L44" s="41"/>
      <c r="M44" s="70"/>
      <c r="Z44" s="127"/>
      <c r="AA44" s="127"/>
      <c r="AC44" s="158"/>
      <c r="AD44" s="158"/>
      <c r="AE44" s="158"/>
      <c r="AF44" s="158"/>
      <c r="AG44" s="158"/>
      <c r="AH44" s="158"/>
    </row>
    <row r="45" spans="1:34" ht="12" customHeight="1" x14ac:dyDescent="0.25">
      <c r="B45" s="1"/>
      <c r="C45" s="1"/>
      <c r="D45" s="1"/>
      <c r="E45" s="1"/>
      <c r="F45" s="1"/>
      <c r="G45" s="347"/>
      <c r="H45" s="347"/>
      <c r="I45" s="347"/>
      <c r="J45" s="347"/>
      <c r="K45" s="347"/>
      <c r="L45" s="41"/>
      <c r="M45" s="70"/>
    </row>
    <row r="46" spans="1:34" ht="13.5" customHeight="1" x14ac:dyDescent="0.25">
      <c r="B46" s="1"/>
      <c r="C46" s="1"/>
      <c r="D46" s="1"/>
      <c r="E46" s="1"/>
      <c r="F46" s="1"/>
      <c r="G46" s="346" t="s">
        <v>103</v>
      </c>
      <c r="H46" s="348"/>
      <c r="I46" s="348"/>
      <c r="J46" s="348"/>
      <c r="K46" s="348"/>
      <c r="L46" s="41"/>
      <c r="M46" s="70"/>
    </row>
    <row r="47" spans="1:34" x14ac:dyDescent="0.25">
      <c r="A47" s="62"/>
      <c r="B47" s="63"/>
      <c r="C47" s="63"/>
      <c r="D47" s="63"/>
      <c r="E47" s="63"/>
      <c r="F47" s="63"/>
      <c r="G47" s="348"/>
      <c r="H47" s="348"/>
      <c r="I47" s="348"/>
      <c r="J47" s="348"/>
      <c r="K47" s="348"/>
      <c r="L47" s="41"/>
      <c r="M47" s="70"/>
    </row>
    <row r="48" spans="1:34" x14ac:dyDescent="0.25">
      <c r="A48" s="62"/>
      <c r="B48" s="63"/>
      <c r="C48" s="63"/>
      <c r="D48" s="63"/>
      <c r="E48" s="63"/>
      <c r="F48" s="63"/>
      <c r="G48" s="42"/>
      <c r="H48" s="42"/>
      <c r="I48" s="43"/>
      <c r="J48" s="126"/>
      <c r="K48" s="291" t="s">
        <v>97</v>
      </c>
      <c r="L48" s="41"/>
      <c r="M48" s="70"/>
    </row>
    <row r="49" spans="1:34" x14ac:dyDescent="0.25">
      <c r="A49" s="62"/>
      <c r="B49" s="63"/>
      <c r="C49" s="63"/>
      <c r="D49" s="63"/>
      <c r="E49" s="63"/>
      <c r="F49" s="63"/>
      <c r="G49" s="42"/>
      <c r="H49" s="42"/>
      <c r="I49" s="43"/>
      <c r="J49" s="126"/>
      <c r="K49" s="43"/>
      <c r="L49" s="41"/>
      <c r="M49" s="70"/>
    </row>
    <row r="50" spans="1:34" x14ac:dyDescent="0.25">
      <c r="A50" s="62"/>
      <c r="B50" s="63"/>
      <c r="C50" s="63"/>
      <c r="D50" s="63"/>
      <c r="E50" s="63"/>
      <c r="F50" s="63"/>
      <c r="G50" s="64"/>
      <c r="H50" s="64"/>
      <c r="I50" s="65"/>
      <c r="J50" s="63"/>
      <c r="K50" s="63"/>
      <c r="L50" s="1"/>
      <c r="M50" s="70"/>
      <c r="X50" s="122" t="s">
        <v>65</v>
      </c>
      <c r="Y50" s="125">
        <v>3767</v>
      </c>
    </row>
    <row r="51" spans="1:34" ht="21" thickBot="1" x14ac:dyDescent="0.35">
      <c r="A51" s="62"/>
      <c r="B51" s="63"/>
      <c r="C51" s="63"/>
      <c r="D51" s="63"/>
      <c r="E51" s="63"/>
      <c r="F51" s="63"/>
      <c r="G51" s="64"/>
      <c r="H51" s="64"/>
      <c r="I51" s="65"/>
      <c r="J51" s="63"/>
      <c r="K51" s="63"/>
      <c r="L51" s="1"/>
      <c r="M51" s="70"/>
      <c r="N51" s="289" t="s">
        <v>67</v>
      </c>
      <c r="S51" s="155"/>
      <c r="X51" s="123" t="s">
        <v>58</v>
      </c>
      <c r="Y51" s="246">
        <v>44495</v>
      </c>
      <c r="Z51" s="180">
        <v>0.2</v>
      </c>
      <c r="AA51" s="166"/>
      <c r="AC51" s="158"/>
      <c r="AD51" s="158"/>
      <c r="AE51" s="158"/>
      <c r="AF51" s="158"/>
      <c r="AG51" s="158"/>
      <c r="AH51" s="158"/>
    </row>
    <row r="52" spans="1:34" ht="26.25" thickBot="1" x14ac:dyDescent="0.3">
      <c r="A52" s="62"/>
      <c r="B52" s="63"/>
      <c r="C52" s="63"/>
      <c r="D52" s="63"/>
      <c r="E52" s="63"/>
      <c r="F52" s="63"/>
      <c r="G52" s="64"/>
      <c r="H52" s="64"/>
      <c r="J52" s="63"/>
      <c r="K52" s="63"/>
      <c r="L52" s="1"/>
      <c r="M52" s="70"/>
      <c r="N52" s="355" t="s">
        <v>30</v>
      </c>
      <c r="O52" s="356"/>
      <c r="P52" s="113"/>
      <c r="Q52" s="113"/>
      <c r="R52" s="169"/>
      <c r="S52" s="124" t="s">
        <v>62</v>
      </c>
      <c r="T52" s="129" t="s">
        <v>60</v>
      </c>
      <c r="U52" s="114" t="s">
        <v>29</v>
      </c>
      <c r="V52" s="115" t="s">
        <v>57</v>
      </c>
      <c r="W52" s="70"/>
      <c r="X52" s="81" t="s">
        <v>40</v>
      </c>
      <c r="Y52" s="286" t="s">
        <v>59</v>
      </c>
      <c r="Z52" s="286" t="s">
        <v>64</v>
      </c>
      <c r="AA52" s="287" t="s">
        <v>75</v>
      </c>
      <c r="AB52" s="81" t="s">
        <v>38</v>
      </c>
      <c r="AC52" s="82" t="s">
        <v>37</v>
      </c>
      <c r="AD52" s="159"/>
      <c r="AE52" s="159"/>
      <c r="AF52" s="286" t="s">
        <v>61</v>
      </c>
      <c r="AG52" s="288" t="s">
        <v>63</v>
      </c>
      <c r="AH52" s="158"/>
    </row>
    <row r="53" spans="1:34" x14ac:dyDescent="0.25">
      <c r="A53" s="62"/>
      <c r="B53" s="63"/>
      <c r="C53" s="63"/>
      <c r="D53" s="63"/>
      <c r="E53" s="63"/>
      <c r="F53" s="63"/>
      <c r="G53" s="64"/>
      <c r="H53" s="64"/>
      <c r="J53" s="63"/>
      <c r="K53" s="63"/>
      <c r="L53" s="1"/>
      <c r="M53" s="80"/>
      <c r="N53" s="306" t="s">
        <v>56</v>
      </c>
      <c r="O53" s="307"/>
      <c r="P53" s="1"/>
      <c r="Q53" s="110"/>
      <c r="R53" s="254">
        <f>+H33</f>
        <v>460</v>
      </c>
      <c r="S53" s="156">
        <f>+K33</f>
        <v>7360</v>
      </c>
      <c r="T53" s="111">
        <f>+AG53</f>
        <v>16</v>
      </c>
      <c r="U53" s="112" t="s">
        <v>34</v>
      </c>
      <c r="V53" s="116">
        <f>+Z53*T53</f>
        <v>13440000</v>
      </c>
      <c r="W53" s="70"/>
      <c r="X53" s="83">
        <v>0</v>
      </c>
      <c r="Y53" s="247">
        <v>700000</v>
      </c>
      <c r="Z53" s="170">
        <f>+Y53+($Z$51*Y53)</f>
        <v>840000</v>
      </c>
      <c r="AA53" s="167">
        <f>+V53/T53/R53</f>
        <v>1826.0869565217392</v>
      </c>
      <c r="AB53" s="74" t="s">
        <v>39</v>
      </c>
      <c r="AC53" s="160" t="s">
        <v>70</v>
      </c>
      <c r="AD53" s="159"/>
      <c r="AE53" s="170">
        <v>1520</v>
      </c>
      <c r="AF53" s="165">
        <f>+S53/R53</f>
        <v>16</v>
      </c>
      <c r="AG53" s="263">
        <f>+ROUNDUP((AF53),0)</f>
        <v>16</v>
      </c>
      <c r="AH53" s="158"/>
    </row>
    <row r="54" spans="1:34" x14ac:dyDescent="0.25">
      <c r="A54" s="62"/>
      <c r="B54" s="63"/>
      <c r="C54" s="63"/>
      <c r="D54" s="63"/>
      <c r="E54" s="63"/>
      <c r="F54" s="63"/>
      <c r="G54" s="64"/>
      <c r="H54" s="64"/>
      <c r="J54" s="63"/>
      <c r="K54" s="63"/>
      <c r="L54" s="1"/>
      <c r="M54" s="80"/>
      <c r="N54" s="308" t="s">
        <v>69</v>
      </c>
      <c r="O54" s="309"/>
      <c r="P54" s="304"/>
      <c r="Q54" s="67"/>
      <c r="R54" s="245">
        <v>1600</v>
      </c>
      <c r="S54" s="156">
        <f>+K33</f>
        <v>7360</v>
      </c>
      <c r="T54" s="253">
        <f>+AG54</f>
        <v>5</v>
      </c>
      <c r="U54" s="85" t="s">
        <v>34</v>
      </c>
      <c r="V54" s="116">
        <f t="shared" ref="V54:V63" si="0">+Z54*T54</f>
        <v>7430400</v>
      </c>
      <c r="W54" s="70"/>
      <c r="X54" s="83">
        <v>0</v>
      </c>
      <c r="Y54" s="247">
        <f>+R54*AE54</f>
        <v>1238400</v>
      </c>
      <c r="Z54" s="170">
        <f>+Y54+($Z$51*Y54)</f>
        <v>1486080</v>
      </c>
      <c r="AA54" s="167">
        <f t="shared" ref="AA54:AA55" si="1">+V54/T54/R54</f>
        <v>928.8</v>
      </c>
      <c r="AB54" s="74" t="s">
        <v>39</v>
      </c>
      <c r="AC54" s="161" t="s">
        <v>66</v>
      </c>
      <c r="AD54" s="159"/>
      <c r="AE54" s="170">
        <v>774</v>
      </c>
      <c r="AF54" s="165">
        <f>+S54/R54</f>
        <v>4.5999999999999996</v>
      </c>
      <c r="AG54" s="263">
        <f>+ROUNDUP((AF54),0)</f>
        <v>5</v>
      </c>
      <c r="AH54" s="158"/>
    </row>
    <row r="55" spans="1:34" x14ac:dyDescent="0.25">
      <c r="A55" s="62"/>
      <c r="B55" s="63"/>
      <c r="C55" s="63"/>
      <c r="D55" s="63"/>
      <c r="E55" s="63"/>
      <c r="F55" s="63"/>
      <c r="G55" s="64"/>
      <c r="H55" s="64"/>
      <c r="J55" s="63"/>
      <c r="K55" s="63"/>
      <c r="L55" s="1"/>
      <c r="M55" s="80"/>
      <c r="N55" s="309" t="s">
        <v>82</v>
      </c>
      <c r="O55" s="310"/>
      <c r="P55" s="311"/>
      <c r="Q55" s="67"/>
      <c r="R55" s="262">
        <v>12000</v>
      </c>
      <c r="S55" s="156">
        <f>+K33</f>
        <v>7360</v>
      </c>
      <c r="T55" s="253">
        <v>0</v>
      </c>
      <c r="U55" s="85" t="s">
        <v>34</v>
      </c>
      <c r="V55" s="116">
        <f t="shared" si="0"/>
        <v>0</v>
      </c>
      <c r="W55" s="70"/>
      <c r="X55" s="83">
        <v>0</v>
      </c>
      <c r="Y55" s="247">
        <v>9000000</v>
      </c>
      <c r="Z55" s="170">
        <f>+Y55+($Z$51*Y55)</f>
        <v>10800000</v>
      </c>
      <c r="AA55" s="167" t="e">
        <f t="shared" si="1"/>
        <v>#DIV/0!</v>
      </c>
      <c r="AB55" s="74" t="s">
        <v>83</v>
      </c>
      <c r="AC55" s="161" t="s">
        <v>84</v>
      </c>
      <c r="AD55" s="159"/>
      <c r="AE55" s="159"/>
      <c r="AF55" s="165">
        <f>+S55/R55</f>
        <v>0.61333333333333329</v>
      </c>
      <c r="AG55" s="263">
        <f>+ROUNDUP((AF55),0)</f>
        <v>1</v>
      </c>
      <c r="AH55" s="158"/>
    </row>
    <row r="56" spans="1:34" x14ac:dyDescent="0.25">
      <c r="B56" s="1"/>
      <c r="C56" s="1"/>
      <c r="D56" s="1"/>
      <c r="E56" s="1"/>
      <c r="F56" s="1"/>
      <c r="G56" s="36"/>
      <c r="H56" s="36"/>
      <c r="J56" s="1"/>
      <c r="K56" s="1"/>
      <c r="L56" s="1"/>
      <c r="M56" s="70"/>
      <c r="N56" s="312" t="s">
        <v>51</v>
      </c>
      <c r="O56" s="313"/>
      <c r="P56" s="314"/>
      <c r="Q56" s="67"/>
      <c r="R56" s="168"/>
      <c r="S56" s="157"/>
      <c r="T56" s="175">
        <v>1</v>
      </c>
      <c r="U56" s="85" t="s">
        <v>29</v>
      </c>
      <c r="V56" s="116">
        <f t="shared" si="0"/>
        <v>1739304</v>
      </c>
      <c r="W56" s="70"/>
      <c r="X56" s="86">
        <v>0.19</v>
      </c>
      <c r="Y56" s="177">
        <f>1018000+200000</f>
        <v>1218000</v>
      </c>
      <c r="Z56" s="170">
        <f t="shared" ref="Z56:Z62" si="2">+(Y56+($Z$51*Y56))*1.19</f>
        <v>1739304</v>
      </c>
      <c r="AA56" s="128"/>
      <c r="AB56" s="74"/>
      <c r="AC56" s="160"/>
      <c r="AD56" s="159"/>
      <c r="AE56" s="159"/>
      <c r="AF56" s="165"/>
      <c r="AG56" s="264"/>
      <c r="AH56" s="158"/>
    </row>
    <row r="57" spans="1:34" x14ac:dyDescent="0.25">
      <c r="B57" s="1"/>
      <c r="C57" s="1"/>
      <c r="D57" s="1"/>
      <c r="E57" s="1"/>
      <c r="F57" s="1"/>
      <c r="G57" s="36"/>
      <c r="H57" s="36"/>
      <c r="J57" s="1"/>
      <c r="K57" s="1"/>
      <c r="L57" s="173"/>
      <c r="M57" s="70"/>
      <c r="N57" s="312" t="s">
        <v>35</v>
      </c>
      <c r="O57" s="313"/>
      <c r="P57" s="314"/>
      <c r="Q57" s="67"/>
      <c r="R57" s="168"/>
      <c r="S57" s="157"/>
      <c r="T57" s="175">
        <f>+AG53</f>
        <v>16</v>
      </c>
      <c r="U57" s="85" t="s">
        <v>29</v>
      </c>
      <c r="V57" s="116">
        <f t="shared" si="0"/>
        <v>1370880</v>
      </c>
      <c r="W57" s="70"/>
      <c r="X57" s="86">
        <v>0.19</v>
      </c>
      <c r="Y57" s="177">
        <v>60000</v>
      </c>
      <c r="Z57" s="170">
        <f t="shared" si="2"/>
        <v>85680</v>
      </c>
      <c r="AA57" s="128"/>
      <c r="AB57" s="74"/>
      <c r="AC57" s="160"/>
      <c r="AD57" s="159"/>
      <c r="AE57" s="159"/>
      <c r="AF57" s="165"/>
      <c r="AG57" s="265"/>
      <c r="AH57" s="158"/>
    </row>
    <row r="58" spans="1:34" x14ac:dyDescent="0.25">
      <c r="M58" s="70"/>
      <c r="N58" s="312" t="s">
        <v>36</v>
      </c>
      <c r="O58" s="313"/>
      <c r="P58" s="314"/>
      <c r="Q58" s="67"/>
      <c r="R58" s="174">
        <f>+K33</f>
        <v>7360</v>
      </c>
      <c r="S58" s="130"/>
      <c r="T58" s="175">
        <v>1</v>
      </c>
      <c r="U58" s="85" t="s">
        <v>34</v>
      </c>
      <c r="V58" s="116">
        <f>+Z58*T58*R58</f>
        <v>1261209.5999999999</v>
      </c>
      <c r="W58" s="70"/>
      <c r="X58" s="86">
        <v>0.19</v>
      </c>
      <c r="Y58" s="178">
        <v>120</v>
      </c>
      <c r="Z58" s="170">
        <f t="shared" si="2"/>
        <v>171.35999999999999</v>
      </c>
      <c r="AA58" s="128"/>
      <c r="AB58" s="74"/>
      <c r="AC58" s="160"/>
      <c r="AD58" s="159"/>
      <c r="AE58" s="159"/>
      <c r="AF58" s="165"/>
      <c r="AG58" s="265"/>
      <c r="AH58" s="158"/>
    </row>
    <row r="59" spans="1:34" x14ac:dyDescent="0.25">
      <c r="G59" s="80"/>
      <c r="H59" s="80"/>
      <c r="J59" s="70"/>
      <c r="K59" s="70"/>
      <c r="L59" s="70"/>
      <c r="M59" s="95"/>
      <c r="N59" s="315" t="s">
        <v>76</v>
      </c>
      <c r="O59" s="313"/>
      <c r="P59" s="314"/>
      <c r="Q59" s="67"/>
      <c r="R59" s="174">
        <f>+K33</f>
        <v>7360</v>
      </c>
      <c r="S59" s="130"/>
      <c r="T59" s="260">
        <v>1</v>
      </c>
      <c r="U59" s="85" t="s">
        <v>34</v>
      </c>
      <c r="V59" s="258">
        <f>+Z59*T59*R59</f>
        <v>1261209.5999999999</v>
      </c>
      <c r="W59" s="70"/>
      <c r="X59" s="86">
        <v>0.19</v>
      </c>
      <c r="Y59" s="117">
        <v>120</v>
      </c>
      <c r="Z59" s="170">
        <f t="shared" si="2"/>
        <v>171.35999999999999</v>
      </c>
      <c r="AA59" s="128"/>
      <c r="AB59" s="74"/>
      <c r="AC59" s="160"/>
      <c r="AD59" s="159"/>
      <c r="AE59" s="159"/>
      <c r="AF59" s="165"/>
      <c r="AG59" s="265"/>
      <c r="AH59" s="158"/>
    </row>
    <row r="60" spans="1:34" x14ac:dyDescent="0.25">
      <c r="G60" s="80"/>
      <c r="H60" s="80"/>
      <c r="J60" s="79"/>
      <c r="K60" s="79"/>
      <c r="L60" s="79"/>
      <c r="M60" s="79"/>
      <c r="N60" s="315" t="s">
        <v>77</v>
      </c>
      <c r="O60" s="313"/>
      <c r="P60" s="314"/>
      <c r="Q60" s="67"/>
      <c r="R60" s="174">
        <f>+K33</f>
        <v>7360</v>
      </c>
      <c r="S60" s="84" t="s">
        <v>81</v>
      </c>
      <c r="T60" s="261">
        <v>0</v>
      </c>
      <c r="U60" s="85" t="s">
        <v>34</v>
      </c>
      <c r="V60" s="258">
        <f>+Z60*T60*R60</f>
        <v>0</v>
      </c>
      <c r="W60" s="70"/>
      <c r="X60" s="86">
        <v>0.19</v>
      </c>
      <c r="Y60" s="117">
        <v>120</v>
      </c>
      <c r="Z60" s="170">
        <f t="shared" si="2"/>
        <v>171.35999999999999</v>
      </c>
      <c r="AA60" s="128"/>
      <c r="AB60" s="74"/>
      <c r="AC60" s="160"/>
      <c r="AD60" s="159"/>
      <c r="AE60" s="159"/>
      <c r="AF60" s="165"/>
      <c r="AG60" s="265"/>
      <c r="AH60" s="158"/>
    </row>
    <row r="61" spans="1:34" x14ac:dyDescent="0.25">
      <c r="G61" s="80"/>
      <c r="H61" s="80"/>
      <c r="J61" s="79"/>
      <c r="K61" s="79"/>
      <c r="L61" s="79"/>
      <c r="M61" s="79"/>
      <c r="N61" s="312" t="s">
        <v>78</v>
      </c>
      <c r="O61" s="313"/>
      <c r="P61" s="314"/>
      <c r="Q61" s="67"/>
      <c r="R61" s="168"/>
      <c r="S61" s="84"/>
      <c r="T61" s="175">
        <f>+AG53</f>
        <v>16</v>
      </c>
      <c r="U61" s="85" t="s">
        <v>34</v>
      </c>
      <c r="V61" s="116">
        <f t="shared" si="0"/>
        <v>2284800</v>
      </c>
      <c r="W61" s="70"/>
      <c r="X61" s="86">
        <v>0</v>
      </c>
      <c r="Y61" s="117">
        <v>100000</v>
      </c>
      <c r="Z61" s="170">
        <f t="shared" si="2"/>
        <v>142800</v>
      </c>
      <c r="AA61" s="128"/>
      <c r="AB61" s="74"/>
      <c r="AC61" s="160"/>
      <c r="AD61" s="159"/>
      <c r="AE61" s="159"/>
      <c r="AF61" s="165"/>
      <c r="AG61" s="265"/>
      <c r="AH61" s="158"/>
    </row>
    <row r="62" spans="1:34" x14ac:dyDescent="0.25">
      <c r="G62" s="80"/>
      <c r="H62" s="80"/>
      <c r="J62" s="79"/>
      <c r="K62" s="79"/>
      <c r="L62" s="79"/>
      <c r="M62" s="79"/>
      <c r="N62" s="312" t="s">
        <v>80</v>
      </c>
      <c r="O62" s="313"/>
      <c r="P62" s="314"/>
      <c r="Q62" s="67"/>
      <c r="R62" s="168"/>
      <c r="S62" s="84" t="s">
        <v>81</v>
      </c>
      <c r="T62" s="261">
        <v>0</v>
      </c>
      <c r="U62" s="85" t="s">
        <v>29</v>
      </c>
      <c r="V62" s="259">
        <f t="shared" si="0"/>
        <v>0</v>
      </c>
      <c r="W62" s="70"/>
      <c r="X62" s="86">
        <v>0.19</v>
      </c>
      <c r="Y62" s="117">
        <v>800000</v>
      </c>
      <c r="Z62" s="170">
        <f t="shared" si="2"/>
        <v>1142400</v>
      </c>
      <c r="AA62" s="121"/>
      <c r="AB62" s="74"/>
      <c r="AC62" s="162" t="s">
        <v>48</v>
      </c>
      <c r="AD62" s="163"/>
      <c r="AE62" s="163"/>
      <c r="AF62" s="159"/>
      <c r="AG62" s="266"/>
      <c r="AH62" s="158"/>
    </row>
    <row r="63" spans="1:34" x14ac:dyDescent="0.25">
      <c r="G63" s="80"/>
      <c r="H63" s="80"/>
      <c r="J63" s="79"/>
      <c r="K63" s="79"/>
      <c r="L63" s="79"/>
      <c r="M63" s="102"/>
      <c r="N63" s="312" t="s">
        <v>79</v>
      </c>
      <c r="O63" s="313"/>
      <c r="P63" s="314"/>
      <c r="Q63" s="67"/>
      <c r="R63" s="168"/>
      <c r="S63" s="84" t="s">
        <v>81</v>
      </c>
      <c r="T63" s="261">
        <v>0</v>
      </c>
      <c r="U63" s="85" t="s">
        <v>29</v>
      </c>
      <c r="V63" s="259">
        <f t="shared" si="0"/>
        <v>0</v>
      </c>
      <c r="W63" s="87"/>
      <c r="X63" s="88"/>
      <c r="Y63" s="117"/>
      <c r="Z63" s="121"/>
      <c r="AA63" s="121"/>
      <c r="AB63" s="89"/>
      <c r="AC63" s="171"/>
      <c r="AD63" s="172"/>
      <c r="AE63" s="172"/>
      <c r="AF63" s="158"/>
      <c r="AG63" s="158"/>
      <c r="AH63" s="158"/>
    </row>
    <row r="64" spans="1:34" x14ac:dyDescent="0.25">
      <c r="G64" s="80"/>
      <c r="H64" s="80"/>
      <c r="J64" s="79"/>
      <c r="K64" s="79"/>
      <c r="L64" s="79"/>
      <c r="M64" s="102"/>
      <c r="N64" s="90"/>
      <c r="O64" s="90"/>
      <c r="P64" s="91"/>
      <c r="Q64" s="91"/>
      <c r="R64" s="91"/>
      <c r="S64" s="91"/>
      <c r="T64" s="176"/>
      <c r="U64" s="91"/>
      <c r="V64" s="118"/>
      <c r="W64" s="87"/>
      <c r="X64" s="92"/>
      <c r="Y64" s="179"/>
      <c r="Z64" s="179"/>
      <c r="AA64" s="179"/>
      <c r="AB64" s="87"/>
      <c r="AC64" s="158"/>
      <c r="AD64" s="158"/>
      <c r="AE64" s="158"/>
      <c r="AF64" s="158"/>
      <c r="AG64" s="158"/>
      <c r="AH64" s="158"/>
    </row>
    <row r="65" spans="7:34" x14ac:dyDescent="0.25">
      <c r="G65" s="80"/>
      <c r="H65" s="80"/>
      <c r="J65" s="79"/>
      <c r="K65" s="79"/>
      <c r="L65" s="79"/>
      <c r="M65" s="102"/>
      <c r="T65" s="21"/>
      <c r="U65" s="21"/>
      <c r="W65" s="70"/>
      <c r="X65" s="94"/>
      <c r="Y65" s="94"/>
      <c r="Z65" s="94"/>
      <c r="AA65" s="94"/>
      <c r="AB65" s="70"/>
      <c r="AC65" s="158"/>
      <c r="AD65" s="158"/>
      <c r="AE65" s="158"/>
      <c r="AF65" s="158"/>
      <c r="AG65" s="158"/>
      <c r="AH65" s="158"/>
    </row>
    <row r="66" spans="7:34" ht="15.75" x14ac:dyDescent="0.25">
      <c r="G66" s="80"/>
      <c r="H66" s="80"/>
      <c r="J66" s="79"/>
      <c r="K66" s="79"/>
      <c r="L66" s="79"/>
      <c r="M66" s="102"/>
      <c r="N66" s="107" t="s">
        <v>55</v>
      </c>
      <c r="O66" s="93"/>
      <c r="P66" s="93"/>
      <c r="Q66" s="93"/>
      <c r="R66" s="93"/>
      <c r="S66" s="257">
        <f>SUM(R67:R72)</f>
        <v>0.13</v>
      </c>
      <c r="T66" s="255"/>
      <c r="U66" s="256"/>
      <c r="V66" s="119">
        <f>SUM(V53:V56)</f>
        <v>22609704</v>
      </c>
      <c r="W66" s="70" t="s">
        <v>100</v>
      </c>
      <c r="Y66" s="80"/>
      <c r="Z66" s="70"/>
      <c r="AA66" s="70"/>
      <c r="AB66" s="70"/>
      <c r="AC66" s="158"/>
      <c r="AD66" s="158"/>
      <c r="AE66" s="158"/>
      <c r="AF66" s="158"/>
      <c r="AG66" s="158"/>
      <c r="AH66" s="158"/>
    </row>
    <row r="67" spans="7:34" x14ac:dyDescent="0.25">
      <c r="G67" s="80"/>
      <c r="H67" s="80"/>
      <c r="J67" s="79"/>
      <c r="K67" s="79"/>
      <c r="L67" s="79"/>
      <c r="M67" s="102"/>
      <c r="N67" s="160"/>
      <c r="O67" s="159" t="s">
        <v>49</v>
      </c>
      <c r="P67" s="159"/>
      <c r="Q67" s="159"/>
      <c r="R67" s="303">
        <v>0.02</v>
      </c>
      <c r="S67" s="70"/>
      <c r="T67" s="255"/>
      <c r="U67" s="256"/>
      <c r="V67" s="119">
        <f>SUM(V57:V63)</f>
        <v>6178099.1999999993</v>
      </c>
      <c r="W67" s="70" t="s">
        <v>101</v>
      </c>
      <c r="Y67" s="237"/>
      <c r="Z67" s="70"/>
      <c r="AA67" s="70"/>
      <c r="AB67" s="70"/>
      <c r="AC67" s="158"/>
      <c r="AD67" s="158"/>
      <c r="AE67" s="158"/>
      <c r="AF67" s="158"/>
      <c r="AG67" s="158"/>
      <c r="AH67" s="158"/>
    </row>
    <row r="68" spans="7:34" ht="15.75" thickBot="1" x14ac:dyDescent="0.3">
      <c r="G68" s="80"/>
      <c r="H68" s="80"/>
      <c r="J68" s="79"/>
      <c r="K68" s="79"/>
      <c r="L68" s="79"/>
      <c r="M68" s="79"/>
      <c r="N68" s="160"/>
      <c r="O68" s="159" t="s">
        <v>41</v>
      </c>
      <c r="P68" s="159"/>
      <c r="Q68" s="159"/>
      <c r="R68" s="303">
        <v>0.02</v>
      </c>
      <c r="S68" s="70"/>
      <c r="T68" s="80"/>
      <c r="U68" s="80"/>
      <c r="V68" s="120"/>
      <c r="W68" s="95"/>
      <c r="X68" s="290">
        <f>SUM(V66:V67)</f>
        <v>28787803.199999999</v>
      </c>
      <c r="Y68" s="237"/>
      <c r="Z68" s="95"/>
      <c r="AA68" s="95"/>
      <c r="AB68" s="95"/>
      <c r="AC68" s="158"/>
      <c r="AD68" s="158"/>
      <c r="AE68" s="158"/>
      <c r="AF68" s="158"/>
      <c r="AG68" s="158"/>
      <c r="AH68" s="158"/>
    </row>
    <row r="69" spans="7:34" ht="15.75" thickBot="1" x14ac:dyDescent="0.3">
      <c r="G69" s="80"/>
      <c r="H69" s="80"/>
      <c r="J69" s="79"/>
      <c r="K69" s="79"/>
      <c r="L69" s="79"/>
      <c r="M69" s="79"/>
      <c r="N69" s="160"/>
      <c r="O69" s="159" t="s">
        <v>42</v>
      </c>
      <c r="P69" s="159"/>
      <c r="Q69" s="159"/>
      <c r="R69" s="303">
        <v>0.02</v>
      </c>
      <c r="S69" s="70"/>
      <c r="T69" s="70"/>
      <c r="U69" s="70"/>
      <c r="V69" s="238">
        <f>SUM(V53:V63)</f>
        <v>28787803.200000003</v>
      </c>
      <c r="W69" s="79"/>
      <c r="X69" s="79"/>
      <c r="Y69" s="237"/>
      <c r="Z69" s="79"/>
      <c r="AA69" s="79"/>
      <c r="AB69" s="79"/>
      <c r="AC69" s="79"/>
      <c r="AD69" s="79"/>
      <c r="AE69" s="69"/>
    </row>
    <row r="70" spans="7:34" x14ac:dyDescent="0.25">
      <c r="G70" s="80"/>
      <c r="H70" s="80"/>
      <c r="J70" s="79"/>
      <c r="K70" s="79"/>
      <c r="L70" s="79"/>
      <c r="M70" s="79"/>
      <c r="N70" s="160"/>
      <c r="O70" s="159" t="s">
        <v>43</v>
      </c>
      <c r="P70" s="159"/>
      <c r="Q70" s="159"/>
      <c r="R70" s="303">
        <v>0.03</v>
      </c>
      <c r="S70" s="70"/>
      <c r="T70" s="70"/>
      <c r="U70" s="70"/>
      <c r="V70" s="239"/>
      <c r="W70" s="99"/>
      <c r="X70" s="99"/>
      <c r="Y70" s="237"/>
      <c r="Z70" s="99"/>
      <c r="AA70" s="99"/>
      <c r="AB70" s="99"/>
      <c r="AC70" s="99"/>
      <c r="AD70" s="99"/>
      <c r="AE70" s="55"/>
    </row>
    <row r="71" spans="7:34" x14ac:dyDescent="0.25">
      <c r="G71" s="80"/>
      <c r="H71" s="80"/>
      <c r="I71" s="105"/>
      <c r="J71" s="79"/>
      <c r="K71" s="79"/>
      <c r="L71" s="79"/>
      <c r="M71" s="79"/>
      <c r="N71" s="160"/>
      <c r="O71" s="159" t="s">
        <v>44</v>
      </c>
      <c r="P71" s="304"/>
      <c r="Q71" s="304"/>
      <c r="R71" s="305">
        <v>0.01</v>
      </c>
      <c r="S71" s="2"/>
      <c r="T71" s="2"/>
      <c r="U71" s="86">
        <v>0.2</v>
      </c>
      <c r="V71" s="240">
        <f>+V69*U71</f>
        <v>5757560.6400000006</v>
      </c>
      <c r="W71" s="99"/>
      <c r="X71" s="99"/>
      <c r="Y71" s="237"/>
      <c r="Z71" s="99"/>
      <c r="AA71" s="99"/>
      <c r="AB71" s="99"/>
      <c r="AC71" s="99"/>
      <c r="AD71" s="99"/>
      <c r="AE71" s="55"/>
    </row>
    <row r="72" spans="7:34" x14ac:dyDescent="0.25">
      <c r="G72" s="80"/>
      <c r="H72" s="80"/>
      <c r="I72" s="105"/>
      <c r="J72" s="79"/>
      <c r="K72" s="79"/>
      <c r="L72" s="79"/>
      <c r="M72" s="79"/>
      <c r="N72" s="160"/>
      <c r="O72" s="159" t="s">
        <v>45</v>
      </c>
      <c r="P72" s="304"/>
      <c r="Q72" s="304"/>
      <c r="R72" s="305">
        <v>0.03</v>
      </c>
      <c r="S72" s="2"/>
      <c r="T72" s="2"/>
      <c r="U72" s="2"/>
      <c r="V72" s="241"/>
      <c r="W72" s="100"/>
      <c r="X72" s="100"/>
      <c r="Y72" s="237"/>
      <c r="Z72" s="100"/>
      <c r="AA72" s="100"/>
      <c r="AB72" s="100"/>
      <c r="AC72" s="100"/>
      <c r="AD72" s="99"/>
      <c r="AE72" s="55"/>
    </row>
    <row r="73" spans="7:34" x14ac:dyDescent="0.25">
      <c r="G73" s="80"/>
      <c r="H73" s="80"/>
      <c r="I73" s="105"/>
      <c r="J73" s="79"/>
      <c r="K73" s="79"/>
      <c r="L73" s="79"/>
      <c r="M73" s="79"/>
      <c r="N73" s="101"/>
      <c r="O73" s="102"/>
      <c r="P73" s="102"/>
      <c r="Q73" s="102"/>
      <c r="R73" s="103"/>
      <c r="S73" s="103"/>
      <c r="T73" s="104"/>
      <c r="U73" s="103"/>
      <c r="V73" s="242"/>
      <c r="W73" s="60"/>
      <c r="X73" s="60"/>
      <c r="Y73" s="237"/>
      <c r="Z73" s="60"/>
      <c r="AA73" s="60"/>
      <c r="AB73" s="60"/>
      <c r="AC73" s="60"/>
      <c r="AD73" s="55"/>
      <c r="AE73" s="55"/>
    </row>
    <row r="74" spans="7:34" x14ac:dyDescent="0.25">
      <c r="G74" s="80"/>
      <c r="H74" s="80"/>
      <c r="I74" s="106"/>
      <c r="J74" s="79"/>
      <c r="K74" s="79"/>
      <c r="L74" s="79"/>
      <c r="M74" s="79"/>
      <c r="N74" s="101"/>
      <c r="O74" s="102"/>
      <c r="P74" s="57"/>
      <c r="Q74" s="57"/>
      <c r="R74" s="57"/>
      <c r="S74" s="58"/>
      <c r="T74" s="59"/>
      <c r="U74" s="58"/>
      <c r="V74" s="59"/>
      <c r="W74" s="60"/>
      <c r="X74" s="60"/>
      <c r="Y74" s="237"/>
      <c r="Z74" s="60"/>
      <c r="AA74" s="60"/>
      <c r="AB74" s="60"/>
      <c r="AC74" s="60"/>
      <c r="AD74" s="55"/>
      <c r="AE74" s="55"/>
    </row>
    <row r="75" spans="7:34" x14ac:dyDescent="0.25">
      <c r="G75" s="80"/>
      <c r="H75" s="80"/>
      <c r="I75" s="106"/>
      <c r="J75" s="79"/>
      <c r="K75" s="79"/>
      <c r="L75" s="79"/>
      <c r="M75" s="79"/>
      <c r="N75" s="101"/>
      <c r="O75" s="102"/>
      <c r="P75" s="57"/>
      <c r="Q75" s="57"/>
      <c r="R75" s="57"/>
      <c r="S75" s="58"/>
      <c r="T75" s="59"/>
      <c r="U75" s="58"/>
      <c r="V75" s="59"/>
      <c r="W75" s="60"/>
      <c r="X75" s="60"/>
      <c r="Y75" s="237"/>
      <c r="Z75" s="60"/>
      <c r="AA75" s="60"/>
      <c r="AB75" s="60"/>
      <c r="AC75" s="60"/>
      <c r="AD75" s="55"/>
      <c r="AE75" s="55"/>
    </row>
    <row r="76" spans="7:34" ht="15.75" x14ac:dyDescent="0.25">
      <c r="G76" s="80"/>
      <c r="H76" s="80"/>
      <c r="I76" s="106"/>
      <c r="J76" s="79"/>
      <c r="K76" s="79"/>
      <c r="L76" s="79"/>
      <c r="M76" s="79"/>
      <c r="N76" s="284" t="s">
        <v>94</v>
      </c>
      <c r="O76" s="102"/>
      <c r="P76" s="102"/>
      <c r="Q76" s="102"/>
      <c r="R76" s="102"/>
      <c r="S76" s="103"/>
      <c r="T76" s="285" t="s">
        <v>98</v>
      </c>
      <c r="U76" s="103"/>
      <c r="V76" s="104"/>
      <c r="W76" s="57"/>
      <c r="X76" s="57"/>
      <c r="Y76" s="237"/>
      <c r="Z76" s="60"/>
      <c r="AA76" s="60"/>
      <c r="AB76" s="60"/>
      <c r="AC76" s="60"/>
      <c r="AD76" s="55"/>
      <c r="AE76" s="55"/>
    </row>
    <row r="77" spans="7:34" x14ac:dyDescent="0.25">
      <c r="G77" s="80"/>
      <c r="H77" s="80"/>
      <c r="I77" s="106"/>
      <c r="J77" s="79"/>
      <c r="K77" s="79"/>
      <c r="L77" s="79"/>
      <c r="M77" s="79"/>
      <c r="N77" s="273" t="s">
        <v>90</v>
      </c>
      <c r="O77" s="272"/>
      <c r="P77" s="272"/>
      <c r="Q77" s="272"/>
      <c r="R77" s="272"/>
      <c r="S77" s="274"/>
      <c r="T77" s="275"/>
      <c r="U77" s="276"/>
      <c r="V77" s="104"/>
      <c r="W77" s="57"/>
      <c r="X77" s="57"/>
      <c r="Y77" s="237"/>
      <c r="Z77" s="60"/>
      <c r="AA77" s="60"/>
      <c r="AB77" s="60"/>
      <c r="AC77" s="60"/>
      <c r="AD77" s="55"/>
      <c r="AE77" s="55"/>
    </row>
    <row r="78" spans="7:34" x14ac:dyDescent="0.25">
      <c r="G78" s="80"/>
      <c r="H78" s="80"/>
      <c r="I78" s="106"/>
      <c r="J78" s="79"/>
      <c r="K78" s="79"/>
      <c r="L78" s="79"/>
      <c r="M78" s="79"/>
      <c r="N78" s="270" t="s">
        <v>91</v>
      </c>
      <c r="O78" s="271"/>
      <c r="P78" s="271"/>
      <c r="Q78" s="272"/>
      <c r="R78" s="277"/>
      <c r="S78" s="268"/>
      <c r="T78" s="278" t="s">
        <v>95</v>
      </c>
      <c r="U78" s="279" t="s">
        <v>96</v>
      </c>
      <c r="V78" s="104"/>
      <c r="W78" s="69"/>
      <c r="X78" s="69"/>
      <c r="Y78" s="237"/>
      <c r="Z78" s="55"/>
      <c r="AA78" s="55"/>
      <c r="AB78" s="55"/>
      <c r="AC78" s="55"/>
      <c r="AD78" s="55"/>
      <c r="AE78" s="55"/>
    </row>
    <row r="79" spans="7:34" x14ac:dyDescent="0.25">
      <c r="G79" s="80"/>
      <c r="H79" s="80"/>
      <c r="I79" s="106"/>
      <c r="J79" s="79"/>
      <c r="K79" s="79"/>
      <c r="L79" s="79"/>
      <c r="M79" s="79"/>
      <c r="N79" s="160" t="s">
        <v>85</v>
      </c>
      <c r="O79" s="293"/>
      <c r="P79" s="293"/>
      <c r="Q79" s="293"/>
      <c r="R79" s="298">
        <v>15</v>
      </c>
      <c r="S79" s="300">
        <v>6</v>
      </c>
      <c r="T79" s="301">
        <v>12745</v>
      </c>
      <c r="U79" s="301">
        <f>+T79*S79</f>
        <v>76470</v>
      </c>
      <c r="V79" s="104"/>
      <c r="W79" s="69"/>
      <c r="X79" s="69"/>
      <c r="Y79" s="267"/>
      <c r="Z79" s="55"/>
      <c r="AA79" s="55"/>
      <c r="AB79" s="55"/>
      <c r="AC79" s="55"/>
      <c r="AD79" s="55"/>
      <c r="AE79" s="55"/>
    </row>
    <row r="80" spans="7:34" x14ac:dyDescent="0.25">
      <c r="G80" s="80"/>
      <c r="H80" s="80"/>
      <c r="I80" s="106"/>
      <c r="J80" s="79"/>
      <c r="K80" s="79"/>
      <c r="L80" s="79"/>
      <c r="M80" s="79"/>
      <c r="N80" s="160" t="s">
        <v>86</v>
      </c>
      <c r="O80" s="293"/>
      <c r="P80" s="293"/>
      <c r="Q80" s="293"/>
      <c r="R80" s="298">
        <v>1000</v>
      </c>
      <c r="S80" s="300">
        <v>6</v>
      </c>
      <c r="T80" s="301">
        <v>24071</v>
      </c>
      <c r="U80" s="301">
        <f t="shared" ref="U80:U86" si="3">+T80*S80</f>
        <v>144426</v>
      </c>
      <c r="V80" s="102"/>
      <c r="W80" s="69"/>
      <c r="X80" s="69"/>
      <c r="Y80" s="57"/>
      <c r="Z80" s="55"/>
      <c r="AA80" s="55"/>
      <c r="AB80" s="55"/>
      <c r="AC80" s="55"/>
      <c r="AD80" s="55"/>
      <c r="AE80" s="55"/>
    </row>
    <row r="81" spans="7:31" x14ac:dyDescent="0.25">
      <c r="G81" s="80"/>
      <c r="H81" s="80"/>
      <c r="I81" s="106"/>
      <c r="J81" s="79"/>
      <c r="K81" s="79"/>
      <c r="L81" s="79"/>
      <c r="M81" s="79"/>
      <c r="N81" s="160" t="s">
        <v>87</v>
      </c>
      <c r="O81" s="293"/>
      <c r="P81" s="293"/>
      <c r="Q81" s="293"/>
      <c r="R81" s="298">
        <v>16</v>
      </c>
      <c r="S81" s="300">
        <v>3</v>
      </c>
      <c r="T81" s="301">
        <v>103370</v>
      </c>
      <c r="U81" s="301">
        <f t="shared" si="3"/>
        <v>310110</v>
      </c>
      <c r="V81" s="102"/>
      <c r="W81" s="69"/>
      <c r="X81" s="69"/>
      <c r="Y81" s="69"/>
      <c r="Z81" s="55"/>
      <c r="AA81" s="55"/>
      <c r="AB81" s="55"/>
      <c r="AC81" s="55"/>
      <c r="AD81" s="55"/>
      <c r="AE81" s="55"/>
    </row>
    <row r="82" spans="7:31" x14ac:dyDescent="0.25">
      <c r="G82" s="80"/>
      <c r="H82" s="80"/>
      <c r="I82" s="106"/>
      <c r="J82" s="79"/>
      <c r="K82" s="79"/>
      <c r="L82" s="79"/>
      <c r="M82" s="79"/>
      <c r="N82" s="160" t="s">
        <v>88</v>
      </c>
      <c r="O82" s="293"/>
      <c r="P82" s="293"/>
      <c r="Q82" s="293"/>
      <c r="R82" s="298">
        <v>20</v>
      </c>
      <c r="S82" s="300">
        <v>3</v>
      </c>
      <c r="T82" s="301">
        <v>178824</v>
      </c>
      <c r="U82" s="301">
        <f t="shared" si="3"/>
        <v>536472</v>
      </c>
      <c r="V82" s="102"/>
      <c r="W82" s="69"/>
      <c r="X82" s="69"/>
      <c r="Y82" s="69"/>
      <c r="Z82" s="55"/>
      <c r="AA82" s="55"/>
      <c r="AB82" s="55"/>
      <c r="AC82" s="55"/>
      <c r="AD82" s="55"/>
      <c r="AE82" s="55"/>
    </row>
    <row r="83" spans="7:31" x14ac:dyDescent="0.25">
      <c r="G83" s="80"/>
      <c r="H83" s="80"/>
      <c r="I83" s="106"/>
      <c r="J83" s="79"/>
      <c r="K83" s="79"/>
      <c r="L83" s="79"/>
      <c r="M83" s="79"/>
      <c r="N83" s="160" t="s">
        <v>89</v>
      </c>
      <c r="O83" s="293"/>
      <c r="P83" s="293"/>
      <c r="Q83" s="293"/>
      <c r="R83" s="298">
        <v>40</v>
      </c>
      <c r="S83" s="300">
        <v>3</v>
      </c>
      <c r="T83" s="301">
        <v>33350</v>
      </c>
      <c r="U83" s="301">
        <f t="shared" si="3"/>
        <v>100050</v>
      </c>
      <c r="V83" s="102"/>
      <c r="W83" s="69"/>
      <c r="X83" s="69"/>
      <c r="Y83" s="69"/>
      <c r="Z83" s="55"/>
      <c r="AA83" s="55"/>
      <c r="AB83" s="55"/>
      <c r="AC83" s="55"/>
      <c r="AD83" s="55"/>
      <c r="AE83" s="55"/>
    </row>
    <row r="84" spans="7:31" x14ac:dyDescent="0.25">
      <c r="G84" s="80"/>
      <c r="H84" s="80"/>
      <c r="I84" s="106"/>
      <c r="J84" s="79"/>
      <c r="K84" s="79"/>
      <c r="L84" s="79"/>
      <c r="M84" s="79"/>
      <c r="N84" s="294"/>
      <c r="O84" s="293"/>
      <c r="P84" s="293"/>
      <c r="Q84" s="293"/>
      <c r="R84" s="298"/>
      <c r="S84" s="300"/>
      <c r="T84" s="302"/>
      <c r="U84" s="301"/>
      <c r="V84" s="282"/>
      <c r="W84" s="69"/>
      <c r="X84" s="69"/>
      <c r="Y84" s="69"/>
      <c r="Z84" s="55"/>
      <c r="AA84" s="55"/>
      <c r="AB84" s="55"/>
      <c r="AC84" s="55"/>
      <c r="AD84" s="55"/>
      <c r="AE84" s="55"/>
    </row>
    <row r="85" spans="7:31" x14ac:dyDescent="0.25">
      <c r="I85" s="56"/>
      <c r="J85" s="55"/>
      <c r="K85" s="55"/>
      <c r="L85" s="55"/>
      <c r="M85" s="69"/>
      <c r="N85" s="295" t="s">
        <v>92</v>
      </c>
      <c r="O85" s="296"/>
      <c r="P85" s="296"/>
      <c r="Q85" s="293"/>
      <c r="R85" s="298"/>
      <c r="S85" s="300"/>
      <c r="T85" s="302"/>
      <c r="U85" s="301"/>
      <c r="V85" s="102"/>
      <c r="W85" s="69"/>
      <c r="X85" s="69"/>
      <c r="Y85" s="69"/>
      <c r="Z85" s="55"/>
      <c r="AA85" s="55"/>
      <c r="AB85" s="55"/>
      <c r="AC85" s="55"/>
      <c r="AD85" s="55"/>
      <c r="AE85" s="55"/>
    </row>
    <row r="86" spans="7:31" x14ac:dyDescent="0.25">
      <c r="I86" s="56"/>
      <c r="J86" s="55"/>
      <c r="K86" s="55"/>
      <c r="L86" s="55"/>
      <c r="M86" s="69"/>
      <c r="N86" s="160" t="s">
        <v>93</v>
      </c>
      <c r="O86" s="293"/>
      <c r="P86" s="293"/>
      <c r="Q86" s="293"/>
      <c r="R86" s="298">
        <v>40</v>
      </c>
      <c r="S86" s="300">
        <v>1</v>
      </c>
      <c r="T86" s="302">
        <v>500000</v>
      </c>
      <c r="U86" s="301">
        <f t="shared" si="3"/>
        <v>500000</v>
      </c>
      <c r="V86" s="102"/>
      <c r="W86" s="69"/>
      <c r="X86" s="69"/>
      <c r="Y86" s="69"/>
      <c r="Z86" s="55"/>
      <c r="AA86" s="55"/>
      <c r="AB86" s="55"/>
      <c r="AC86" s="55"/>
      <c r="AD86" s="55"/>
      <c r="AE86" s="55"/>
    </row>
    <row r="87" spans="7:31" x14ac:dyDescent="0.25">
      <c r="I87" s="56"/>
      <c r="J87" s="55"/>
      <c r="K87" s="55"/>
      <c r="L87" s="55"/>
      <c r="M87" s="69"/>
      <c r="N87" s="294"/>
      <c r="O87" s="293"/>
      <c r="P87" s="293"/>
      <c r="Q87" s="293"/>
      <c r="R87" s="299"/>
      <c r="S87" s="66"/>
      <c r="T87" s="281"/>
      <c r="U87" s="269">
        <f>SUM(U79:U86)</f>
        <v>1667528</v>
      </c>
      <c r="V87" s="102"/>
      <c r="W87" s="69"/>
      <c r="X87" s="69"/>
      <c r="Y87" s="69"/>
      <c r="Z87" s="55"/>
      <c r="AA87" s="55"/>
      <c r="AB87" s="55"/>
      <c r="AC87" s="55"/>
      <c r="AD87" s="55"/>
      <c r="AE87" s="55"/>
    </row>
    <row r="88" spans="7:31" x14ac:dyDescent="0.25">
      <c r="M88" s="68"/>
      <c r="N88" s="294"/>
      <c r="O88" s="293"/>
      <c r="P88" s="293"/>
      <c r="Q88" s="293"/>
      <c r="R88" s="299"/>
      <c r="S88" s="66"/>
      <c r="T88" s="66"/>
      <c r="U88" s="280"/>
      <c r="V88" s="102"/>
      <c r="W88" s="69"/>
      <c r="X88" s="69"/>
      <c r="Y88" s="69"/>
      <c r="Z88" s="55"/>
      <c r="AA88" s="55"/>
      <c r="AB88" s="55"/>
      <c r="AC88" s="55"/>
      <c r="AD88" s="55"/>
      <c r="AE88" s="55"/>
    </row>
    <row r="89" spans="7:31" x14ac:dyDescent="0.25">
      <c r="M89" s="68"/>
      <c r="N89" s="297"/>
      <c r="O89" s="297"/>
      <c r="P89" s="297"/>
      <c r="Q89" s="297"/>
      <c r="R89" s="297"/>
      <c r="S89" s="79"/>
      <c r="T89" s="79"/>
      <c r="U89" s="79"/>
      <c r="V89" s="79"/>
      <c r="W89" s="69"/>
      <c r="X89" s="69"/>
      <c r="Y89" s="69"/>
      <c r="Z89" s="55"/>
      <c r="AA89" s="55"/>
      <c r="AB89" s="55"/>
      <c r="AC89" s="55"/>
      <c r="AD89" s="55"/>
      <c r="AE89" s="55"/>
    </row>
    <row r="90" spans="7:31" x14ac:dyDescent="0.25">
      <c r="M90" s="68"/>
      <c r="N90" s="297"/>
      <c r="O90" s="297"/>
      <c r="P90" s="297"/>
      <c r="Q90" s="297"/>
      <c r="R90" s="297"/>
      <c r="S90" s="79"/>
      <c r="T90" s="79"/>
      <c r="U90" s="79"/>
      <c r="V90" s="79"/>
      <c r="W90" s="69"/>
      <c r="X90" s="69"/>
      <c r="Y90" s="69"/>
      <c r="Z90" s="55"/>
      <c r="AA90" s="55"/>
      <c r="AB90" s="55"/>
      <c r="AC90" s="55"/>
      <c r="AD90" s="55"/>
      <c r="AE90" s="55"/>
    </row>
    <row r="91" spans="7:31" x14ac:dyDescent="0.25">
      <c r="M91" s="68"/>
      <c r="N91" s="79"/>
      <c r="O91" s="79"/>
      <c r="P91" s="79"/>
      <c r="Q91" s="79"/>
      <c r="R91" s="79"/>
      <c r="S91" s="79"/>
      <c r="T91" s="79"/>
      <c r="U91" s="79"/>
      <c r="V91" s="79"/>
      <c r="W91" s="69"/>
      <c r="X91" s="69"/>
      <c r="Y91" s="69"/>
      <c r="Z91" s="55"/>
      <c r="AA91" s="55"/>
      <c r="AB91" s="55"/>
      <c r="AC91" s="55"/>
      <c r="AD91" s="55"/>
      <c r="AE91" s="55"/>
    </row>
    <row r="92" spans="7:31" x14ac:dyDescent="0.25"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55"/>
      <c r="AA92" s="55"/>
      <c r="AB92" s="55"/>
      <c r="AC92" s="55"/>
      <c r="AD92" s="55"/>
      <c r="AE92" s="55"/>
    </row>
    <row r="93" spans="7:31" x14ac:dyDescent="0.25"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55"/>
      <c r="AA93" s="55"/>
      <c r="AB93" s="55"/>
      <c r="AC93" s="55"/>
      <c r="AD93" s="55"/>
      <c r="AE93" s="55"/>
    </row>
  </sheetData>
  <sheetProtection algorithmName="SHA-512" hashValue="oKVFOKxgA2fhk/gh7suY7tXhtqh3mTgDVpXW2072dKYRR58kJ+/Tp0U46wfU/H7nqTjv4EbttmNjha67BgG0ug==" saltValue="GNvx9hORYvsIi+XGAOXljg==" spinCount="100000" sheet="1" objects="1" scenarios="1"/>
  <protectedRanges>
    <protectedRange sqref="H3:K5" name="Rango6"/>
    <protectedRange sqref="H33" name="Rango4"/>
    <protectedRange sqref="I20" name="Rango2"/>
    <protectedRange sqref="I8" name="Rango1"/>
    <protectedRange sqref="I25" name="Rango3"/>
    <protectedRange sqref="I11" name="Rango5"/>
  </protectedRanges>
  <mergeCells count="10">
    <mergeCell ref="C6:D6"/>
    <mergeCell ref="G6:K6"/>
    <mergeCell ref="G29:K29"/>
    <mergeCell ref="N52:O52"/>
    <mergeCell ref="H5:K5"/>
    <mergeCell ref="H4:K4"/>
    <mergeCell ref="H3:L3"/>
    <mergeCell ref="G44:K45"/>
    <mergeCell ref="G46:K47"/>
    <mergeCell ref="M32:N32"/>
  </mergeCells>
  <dataValidations disablePrompts="1" count="4">
    <dataValidation type="list" allowBlank="1" showInputMessage="1" showErrorMessage="1" sqref="N28:S28">
      <formula1>$I$20</formula1>
    </dataValidation>
    <dataValidation type="list" allowBlank="1" showInputMessage="1" showErrorMessage="1" sqref="I11">
      <formula1>$O$36:$O$41</formula1>
    </dataValidation>
    <dataValidation type="whole" operator="greaterThanOrEqual" allowBlank="1" showInputMessage="1" showErrorMessage="1" sqref="I8">
      <formula1>200</formula1>
    </dataValidation>
    <dataValidation type="list" allowBlank="1" showInputMessage="1" showErrorMessage="1" sqref="I20">
      <formula1>$U$33:$U$41</formula1>
    </dataValidation>
  </dataValidations>
  <hyperlinks>
    <hyperlink ref="O4" r:id="rId1"/>
    <hyperlink ref="G5" r:id="rId2"/>
  </hyperlinks>
  <printOptions horizontalCentered="1"/>
  <pageMargins left="0.70866141732283472" right="0.70866141732283472" top="0.94488188976377963" bottom="0.74803149606299213" header="0.31496062992125984" footer="0.31496062992125984"/>
  <pageSetup scale="9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I10" sqref="I10"/>
    </sheetView>
  </sheetViews>
  <sheetFormatPr baseColWidth="10" defaultRowHeight="15" x14ac:dyDescent="0.25"/>
  <cols>
    <col min="1" max="1" width="10.5703125" style="292" customWidth="1"/>
    <col min="2" max="2" width="27.5703125" customWidth="1"/>
    <col min="3" max="3" width="11" style="292" customWidth="1"/>
    <col min="4" max="4" width="15" style="292" customWidth="1"/>
    <col min="5" max="5" width="13.42578125" style="292" customWidth="1"/>
    <col min="6" max="6" width="15" style="292" customWidth="1"/>
    <col min="7" max="7" width="16.28515625" customWidth="1"/>
  </cols>
  <sheetData>
    <row r="2" spans="1:10" ht="21" customHeight="1" x14ac:dyDescent="0.25">
      <c r="B2" s="343" t="s">
        <v>136</v>
      </c>
      <c r="C2" s="325"/>
      <c r="D2" s="325"/>
      <c r="E2" s="325"/>
      <c r="F2" s="325"/>
      <c r="G2" s="158"/>
      <c r="H2" s="158"/>
      <c r="I2" s="158"/>
    </row>
    <row r="3" spans="1:10" x14ac:dyDescent="0.25">
      <c r="C3" s="325"/>
      <c r="D3" s="325"/>
      <c r="E3" s="325"/>
      <c r="F3" s="325"/>
      <c r="G3" s="158"/>
      <c r="H3" s="158"/>
      <c r="I3" s="158"/>
    </row>
    <row r="4" spans="1:10" ht="21" customHeight="1" x14ac:dyDescent="0.25">
      <c r="A4" s="326" t="s">
        <v>108</v>
      </c>
      <c r="B4" s="327" t="s">
        <v>30</v>
      </c>
      <c r="C4" s="342" t="s">
        <v>133</v>
      </c>
      <c r="D4" s="328" t="s">
        <v>126</v>
      </c>
      <c r="E4" s="328" t="s">
        <v>120</v>
      </c>
      <c r="F4" s="328" t="s">
        <v>128</v>
      </c>
      <c r="G4" s="327" t="s">
        <v>127</v>
      </c>
      <c r="H4" s="329"/>
      <c r="I4" s="330"/>
      <c r="J4" s="47"/>
    </row>
    <row r="5" spans="1:10" x14ac:dyDescent="0.25">
      <c r="A5" s="331">
        <v>1</v>
      </c>
      <c r="B5" s="332" t="s">
        <v>110</v>
      </c>
      <c r="C5" s="333">
        <v>0</v>
      </c>
      <c r="D5" s="334">
        <v>100</v>
      </c>
      <c r="E5" s="335">
        <v>12</v>
      </c>
      <c r="F5" s="334">
        <f t="shared" ref="F5:F26" si="0">+E5*D5*C5</f>
        <v>0</v>
      </c>
      <c r="G5" s="334">
        <f t="shared" ref="G5:G26" si="1">+F5*30</f>
        <v>0</v>
      </c>
      <c r="H5" s="158"/>
      <c r="I5" s="158"/>
    </row>
    <row r="6" spans="1:10" x14ac:dyDescent="0.25">
      <c r="A6" s="331">
        <v>2</v>
      </c>
      <c r="B6" s="332" t="s">
        <v>117</v>
      </c>
      <c r="C6" s="333">
        <v>0</v>
      </c>
      <c r="D6" s="334">
        <v>1500</v>
      </c>
      <c r="E6" s="335">
        <v>24</v>
      </c>
      <c r="F6" s="334">
        <f t="shared" si="0"/>
        <v>0</v>
      </c>
      <c r="G6" s="334">
        <f t="shared" si="1"/>
        <v>0</v>
      </c>
      <c r="H6" s="158"/>
      <c r="I6" s="158"/>
    </row>
    <row r="7" spans="1:10" x14ac:dyDescent="0.25">
      <c r="A7" s="331">
        <v>3</v>
      </c>
      <c r="B7" s="332" t="s">
        <v>115</v>
      </c>
      <c r="C7" s="333">
        <v>8</v>
      </c>
      <c r="D7" s="334">
        <v>20</v>
      </c>
      <c r="E7" s="335">
        <v>5</v>
      </c>
      <c r="F7" s="334">
        <f t="shared" si="0"/>
        <v>800</v>
      </c>
      <c r="G7" s="334">
        <f t="shared" si="1"/>
        <v>24000</v>
      </c>
      <c r="H7" s="158"/>
      <c r="I7" s="158"/>
    </row>
    <row r="8" spans="1:10" x14ac:dyDescent="0.25">
      <c r="A8" s="331">
        <v>4</v>
      </c>
      <c r="B8" s="332" t="s">
        <v>122</v>
      </c>
      <c r="C8" s="333">
        <v>0</v>
      </c>
      <c r="D8" s="334">
        <v>1000</v>
      </c>
      <c r="E8" s="335">
        <v>12</v>
      </c>
      <c r="F8" s="334">
        <f t="shared" si="0"/>
        <v>0</v>
      </c>
      <c r="G8" s="334">
        <f t="shared" si="1"/>
        <v>0</v>
      </c>
      <c r="H8" s="158"/>
      <c r="I8" s="158"/>
    </row>
    <row r="9" spans="1:10" x14ac:dyDescent="0.25">
      <c r="A9" s="331">
        <v>5</v>
      </c>
      <c r="B9" s="332" t="s">
        <v>107</v>
      </c>
      <c r="C9" s="333">
        <v>1</v>
      </c>
      <c r="D9" s="334">
        <v>10</v>
      </c>
      <c r="E9" s="335">
        <v>8</v>
      </c>
      <c r="F9" s="334">
        <f t="shared" si="0"/>
        <v>80</v>
      </c>
      <c r="G9" s="334">
        <f t="shared" si="1"/>
        <v>2400</v>
      </c>
      <c r="H9" s="158"/>
      <c r="I9" s="158"/>
    </row>
    <row r="10" spans="1:10" x14ac:dyDescent="0.25">
      <c r="A10" s="331">
        <v>6</v>
      </c>
      <c r="B10" s="332" t="s">
        <v>119</v>
      </c>
      <c r="C10" s="333">
        <v>1</v>
      </c>
      <c r="D10" s="334">
        <v>140</v>
      </c>
      <c r="E10" s="335">
        <v>3</v>
      </c>
      <c r="F10" s="334">
        <f t="shared" si="0"/>
        <v>420</v>
      </c>
      <c r="G10" s="334">
        <f t="shared" si="1"/>
        <v>12600</v>
      </c>
      <c r="H10" s="158"/>
      <c r="I10" s="158"/>
    </row>
    <row r="11" spans="1:10" x14ac:dyDescent="0.25">
      <c r="A11" s="331">
        <v>7</v>
      </c>
      <c r="B11" s="332" t="s">
        <v>124</v>
      </c>
      <c r="C11" s="333">
        <v>0</v>
      </c>
      <c r="D11" s="334">
        <v>300</v>
      </c>
      <c r="E11" s="335">
        <v>24</v>
      </c>
      <c r="F11" s="334">
        <f t="shared" si="0"/>
        <v>0</v>
      </c>
      <c r="G11" s="334">
        <f t="shared" si="1"/>
        <v>0</v>
      </c>
      <c r="H11" s="158"/>
      <c r="I11" s="158"/>
    </row>
    <row r="12" spans="1:10" x14ac:dyDescent="0.25">
      <c r="A12" s="331">
        <v>8</v>
      </c>
      <c r="B12" s="332" t="s">
        <v>123</v>
      </c>
      <c r="C12" s="333">
        <v>0</v>
      </c>
      <c r="D12" s="334">
        <v>1000</v>
      </c>
      <c r="E12" s="335">
        <v>1</v>
      </c>
      <c r="F12" s="334">
        <f t="shared" si="0"/>
        <v>0</v>
      </c>
      <c r="G12" s="334">
        <f t="shared" si="1"/>
        <v>0</v>
      </c>
      <c r="H12" s="158"/>
      <c r="I12" s="158"/>
    </row>
    <row r="13" spans="1:10" x14ac:dyDescent="0.25">
      <c r="A13" s="331">
        <v>9</v>
      </c>
      <c r="B13" s="332" t="s">
        <v>106</v>
      </c>
      <c r="C13" s="333">
        <v>1</v>
      </c>
      <c r="D13" s="334">
        <v>50</v>
      </c>
      <c r="E13" s="335">
        <v>2</v>
      </c>
      <c r="F13" s="334">
        <f t="shared" si="0"/>
        <v>100</v>
      </c>
      <c r="G13" s="334">
        <f t="shared" si="1"/>
        <v>3000</v>
      </c>
      <c r="H13" s="158"/>
      <c r="I13" s="158"/>
    </row>
    <row r="14" spans="1:10" x14ac:dyDescent="0.25">
      <c r="A14" s="331">
        <v>10</v>
      </c>
      <c r="B14" s="332" t="s">
        <v>118</v>
      </c>
      <c r="C14" s="333">
        <v>0</v>
      </c>
      <c r="D14" s="334">
        <v>2000</v>
      </c>
      <c r="E14" s="335">
        <v>2</v>
      </c>
      <c r="F14" s="334">
        <f t="shared" si="0"/>
        <v>0</v>
      </c>
      <c r="G14" s="334">
        <f t="shared" si="1"/>
        <v>0</v>
      </c>
      <c r="H14" s="158"/>
      <c r="I14" s="158"/>
    </row>
    <row r="15" spans="1:10" x14ac:dyDescent="0.25">
      <c r="A15" s="331">
        <v>11</v>
      </c>
      <c r="B15" s="332" t="s">
        <v>111</v>
      </c>
      <c r="C15" s="333">
        <v>0</v>
      </c>
      <c r="D15" s="334">
        <v>1000</v>
      </c>
      <c r="E15" s="335">
        <v>1</v>
      </c>
      <c r="F15" s="334">
        <f t="shared" si="0"/>
        <v>0</v>
      </c>
      <c r="G15" s="334">
        <f t="shared" si="1"/>
        <v>0</v>
      </c>
      <c r="H15" s="158"/>
      <c r="I15" s="158"/>
    </row>
    <row r="16" spans="1:10" x14ac:dyDescent="0.25">
      <c r="A16" s="331">
        <v>12</v>
      </c>
      <c r="B16" s="332" t="s">
        <v>134</v>
      </c>
      <c r="C16" s="333">
        <v>0</v>
      </c>
      <c r="D16" s="334">
        <v>2000</v>
      </c>
      <c r="E16" s="335">
        <v>1</v>
      </c>
      <c r="F16" s="334">
        <f t="shared" si="0"/>
        <v>0</v>
      </c>
      <c r="G16" s="334">
        <f t="shared" si="1"/>
        <v>0</v>
      </c>
      <c r="H16" s="158"/>
      <c r="I16" s="158"/>
    </row>
    <row r="17" spans="1:10" x14ac:dyDescent="0.25">
      <c r="A17" s="331">
        <v>13</v>
      </c>
      <c r="B17" s="332" t="s">
        <v>135</v>
      </c>
      <c r="C17" s="333">
        <v>0</v>
      </c>
      <c r="D17" s="334">
        <v>1000</v>
      </c>
      <c r="E17" s="335">
        <v>2</v>
      </c>
      <c r="F17" s="334">
        <f t="shared" si="0"/>
        <v>0</v>
      </c>
      <c r="G17" s="334">
        <f t="shared" si="1"/>
        <v>0</v>
      </c>
      <c r="H17" s="158"/>
      <c r="I17" s="158"/>
    </row>
    <row r="18" spans="1:10" x14ac:dyDescent="0.25">
      <c r="A18" s="331">
        <v>14</v>
      </c>
      <c r="B18" s="332" t="s">
        <v>132</v>
      </c>
      <c r="C18" s="333">
        <v>1</v>
      </c>
      <c r="D18" s="334">
        <v>1000</v>
      </c>
      <c r="E18" s="335">
        <v>0.5</v>
      </c>
      <c r="F18" s="334">
        <f t="shared" si="0"/>
        <v>500</v>
      </c>
      <c r="G18" s="334">
        <f t="shared" si="1"/>
        <v>15000</v>
      </c>
      <c r="H18" s="158"/>
      <c r="I18" s="158"/>
    </row>
    <row r="19" spans="1:10" x14ac:dyDescent="0.25">
      <c r="A19" s="331">
        <v>15</v>
      </c>
      <c r="B19" s="332" t="s">
        <v>109</v>
      </c>
      <c r="C19" s="333">
        <v>1</v>
      </c>
      <c r="D19" s="334">
        <v>400</v>
      </c>
      <c r="E19" s="335">
        <v>0.5</v>
      </c>
      <c r="F19" s="334">
        <f t="shared" si="0"/>
        <v>200</v>
      </c>
      <c r="G19" s="334">
        <f t="shared" si="1"/>
        <v>6000</v>
      </c>
      <c r="H19" s="158"/>
      <c r="I19" s="158"/>
    </row>
    <row r="20" spans="1:10" x14ac:dyDescent="0.25">
      <c r="A20" s="331">
        <v>16</v>
      </c>
      <c r="B20" s="332" t="s">
        <v>112</v>
      </c>
      <c r="C20" s="333">
        <v>1</v>
      </c>
      <c r="D20" s="334">
        <v>800</v>
      </c>
      <c r="E20" s="335">
        <v>0.5</v>
      </c>
      <c r="F20" s="334">
        <f t="shared" si="0"/>
        <v>400</v>
      </c>
      <c r="G20" s="334">
        <f t="shared" si="1"/>
        <v>12000</v>
      </c>
      <c r="H20" s="158"/>
      <c r="I20" s="158"/>
    </row>
    <row r="21" spans="1:10" x14ac:dyDescent="0.25">
      <c r="A21" s="331">
        <v>17</v>
      </c>
      <c r="B21" s="332" t="s">
        <v>114</v>
      </c>
      <c r="C21" s="333">
        <v>1</v>
      </c>
      <c r="D21" s="334">
        <v>200</v>
      </c>
      <c r="E21" s="335">
        <v>24</v>
      </c>
      <c r="F21" s="334">
        <f t="shared" si="0"/>
        <v>4800</v>
      </c>
      <c r="G21" s="334">
        <f t="shared" si="1"/>
        <v>144000</v>
      </c>
      <c r="H21" s="158"/>
      <c r="I21" s="158"/>
    </row>
    <row r="22" spans="1:10" x14ac:dyDescent="0.25">
      <c r="A22" s="331">
        <v>18</v>
      </c>
      <c r="B22" s="332" t="s">
        <v>125</v>
      </c>
      <c r="C22" s="333">
        <v>1</v>
      </c>
      <c r="D22" s="334">
        <v>400</v>
      </c>
      <c r="E22" s="335">
        <v>1</v>
      </c>
      <c r="F22" s="334">
        <f t="shared" si="0"/>
        <v>400</v>
      </c>
      <c r="G22" s="334">
        <f t="shared" si="1"/>
        <v>12000</v>
      </c>
      <c r="H22" s="158"/>
      <c r="I22" s="158"/>
    </row>
    <row r="23" spans="1:10" x14ac:dyDescent="0.25">
      <c r="A23" s="331">
        <v>19</v>
      </c>
      <c r="B23" s="332" t="s">
        <v>113</v>
      </c>
      <c r="C23" s="333">
        <v>1</v>
      </c>
      <c r="D23" s="334">
        <v>1000</v>
      </c>
      <c r="E23" s="335">
        <v>0.5</v>
      </c>
      <c r="F23" s="334">
        <f t="shared" si="0"/>
        <v>500</v>
      </c>
      <c r="G23" s="334">
        <f t="shared" si="1"/>
        <v>15000</v>
      </c>
      <c r="H23" s="158"/>
      <c r="I23" s="158"/>
    </row>
    <row r="24" spans="1:10" x14ac:dyDescent="0.25">
      <c r="A24" s="331">
        <v>20</v>
      </c>
      <c r="B24" s="332" t="s">
        <v>116</v>
      </c>
      <c r="C24" s="333">
        <v>0</v>
      </c>
      <c r="D24" s="334">
        <v>1000</v>
      </c>
      <c r="E24" s="335">
        <v>0.5</v>
      </c>
      <c r="F24" s="334">
        <f t="shared" si="0"/>
        <v>0</v>
      </c>
      <c r="G24" s="334">
        <f t="shared" si="1"/>
        <v>0</v>
      </c>
      <c r="H24" s="158"/>
      <c r="I24" s="158"/>
    </row>
    <row r="25" spans="1:10" x14ac:dyDescent="0.25">
      <c r="A25" s="331">
        <v>21</v>
      </c>
      <c r="B25" s="332" t="s">
        <v>121</v>
      </c>
      <c r="C25" s="333">
        <v>1</v>
      </c>
      <c r="D25" s="334">
        <v>200</v>
      </c>
      <c r="E25" s="335">
        <v>3</v>
      </c>
      <c r="F25" s="334">
        <f t="shared" si="0"/>
        <v>600</v>
      </c>
      <c r="G25" s="334">
        <f t="shared" si="1"/>
        <v>18000</v>
      </c>
      <c r="H25" s="158"/>
      <c r="I25" s="158"/>
    </row>
    <row r="26" spans="1:10" x14ac:dyDescent="0.25">
      <c r="A26" s="331">
        <v>22</v>
      </c>
      <c r="B26" s="332" t="s">
        <v>105</v>
      </c>
      <c r="C26" s="333">
        <v>0</v>
      </c>
      <c r="D26" s="334">
        <v>80</v>
      </c>
      <c r="E26" s="335">
        <v>12</v>
      </c>
      <c r="F26" s="334">
        <f t="shared" si="0"/>
        <v>0</v>
      </c>
      <c r="G26" s="334">
        <f t="shared" si="1"/>
        <v>0</v>
      </c>
      <c r="H26" s="158"/>
      <c r="I26" s="158"/>
    </row>
    <row r="27" spans="1:10" x14ac:dyDescent="0.25">
      <c r="A27" s="336"/>
      <c r="B27" s="336"/>
      <c r="C27" s="333"/>
      <c r="D27" s="337"/>
      <c r="E27" s="338"/>
      <c r="F27" s="334">
        <f t="shared" ref="F27:F29" si="2">+E27*D27*C27</f>
        <v>0</v>
      </c>
      <c r="G27" s="334">
        <f t="shared" ref="G27:G29" si="3">+F27*30</f>
        <v>0</v>
      </c>
      <c r="H27" s="158"/>
      <c r="I27" s="158"/>
    </row>
    <row r="28" spans="1:10" x14ac:dyDescent="0.25">
      <c r="A28" s="333"/>
      <c r="B28" s="336"/>
      <c r="C28" s="333"/>
      <c r="D28" s="337"/>
      <c r="E28" s="338"/>
      <c r="F28" s="334">
        <f t="shared" si="2"/>
        <v>0</v>
      </c>
      <c r="G28" s="334">
        <f t="shared" si="3"/>
        <v>0</v>
      </c>
      <c r="H28" s="158"/>
      <c r="I28" s="158"/>
    </row>
    <row r="29" spans="1:10" ht="21" customHeight="1" x14ac:dyDescent="0.25">
      <c r="A29" s="333"/>
      <c r="B29" s="336"/>
      <c r="C29" s="333"/>
      <c r="D29" s="337"/>
      <c r="E29" s="338"/>
      <c r="F29" s="334">
        <f t="shared" si="2"/>
        <v>0</v>
      </c>
      <c r="G29" s="334">
        <f t="shared" si="3"/>
        <v>0</v>
      </c>
      <c r="H29" s="330"/>
      <c r="I29" s="330"/>
      <c r="J29" s="47"/>
    </row>
    <row r="30" spans="1:10" ht="21" customHeight="1" x14ac:dyDescent="0.25">
      <c r="A30" s="325"/>
      <c r="B30" s="158"/>
      <c r="C30" s="325"/>
      <c r="D30" s="339"/>
      <c r="E30" s="340"/>
      <c r="F30" s="341" t="s">
        <v>129</v>
      </c>
      <c r="G30" s="340">
        <f>SUM(G5:G29)/1000</f>
        <v>264</v>
      </c>
      <c r="H30" s="158"/>
      <c r="I30" s="158"/>
    </row>
    <row r="31" spans="1:10" x14ac:dyDescent="0.25">
      <c r="A31" s="325"/>
      <c r="B31" s="158"/>
      <c r="C31" s="325"/>
      <c r="D31" s="325"/>
      <c r="E31" s="325"/>
      <c r="F31" s="325"/>
      <c r="G31" s="158"/>
      <c r="H31" s="158"/>
      <c r="I31" s="158"/>
    </row>
    <row r="32" spans="1:10" x14ac:dyDescent="0.25">
      <c r="A32" s="325"/>
      <c r="B32" s="158"/>
      <c r="C32" s="325"/>
      <c r="D32" s="325"/>
      <c r="E32" s="325"/>
      <c r="F32" s="325"/>
      <c r="G32" s="158"/>
      <c r="H32" s="158"/>
      <c r="I32" s="158"/>
    </row>
    <row r="33" spans="1:9" x14ac:dyDescent="0.25">
      <c r="A33" s="325"/>
      <c r="B33" s="158"/>
      <c r="C33" s="325"/>
      <c r="D33" s="325"/>
      <c r="E33" s="325"/>
      <c r="F33" s="325"/>
      <c r="G33" s="158"/>
      <c r="H33" s="158"/>
      <c r="I33" s="158"/>
    </row>
    <row r="34" spans="1:9" x14ac:dyDescent="0.25">
      <c r="A34" s="325"/>
      <c r="B34" s="158"/>
      <c r="C34" s="325"/>
      <c r="D34" s="325"/>
      <c r="E34" s="325"/>
      <c r="F34" s="325"/>
      <c r="G34" s="158"/>
      <c r="H34" s="158"/>
      <c r="I34" s="158"/>
    </row>
    <row r="35" spans="1:9" x14ac:dyDescent="0.25">
      <c r="A35" s="325"/>
      <c r="B35" s="158"/>
      <c r="C35" s="325"/>
      <c r="D35" s="325"/>
      <c r="E35" s="325"/>
      <c r="F35" s="325"/>
      <c r="G35" s="158"/>
      <c r="H35" s="158"/>
      <c r="I35" s="158"/>
    </row>
    <row r="36" spans="1:9" x14ac:dyDescent="0.25">
      <c r="A36" s="325"/>
      <c r="B36" s="158"/>
      <c r="C36" s="325"/>
      <c r="D36" s="325"/>
      <c r="E36" s="325"/>
      <c r="F36" s="325"/>
      <c r="G36" s="158"/>
      <c r="H36" s="158"/>
      <c r="I36" s="158"/>
    </row>
    <row r="37" spans="1:9" x14ac:dyDescent="0.25">
      <c r="A37" s="325"/>
      <c r="B37" s="158"/>
      <c r="C37" s="325"/>
      <c r="D37" s="325"/>
      <c r="E37" s="325"/>
      <c r="F37" s="325"/>
      <c r="G37" s="158"/>
      <c r="H37" s="158"/>
      <c r="I37" s="158"/>
    </row>
    <row r="38" spans="1:9" x14ac:dyDescent="0.25">
      <c r="A38" s="325"/>
      <c r="B38" s="158"/>
      <c r="C38" s="325"/>
      <c r="D38" s="325"/>
      <c r="E38" s="325"/>
      <c r="F38" s="325"/>
      <c r="G38" s="158"/>
      <c r="H38" s="158"/>
      <c r="I38" s="158"/>
    </row>
    <row r="39" spans="1:9" x14ac:dyDescent="0.25">
      <c r="A39" s="325"/>
      <c r="B39" s="158"/>
      <c r="C39" s="325"/>
      <c r="D39" s="325"/>
      <c r="E39" s="325"/>
      <c r="F39" s="325"/>
      <c r="G39" s="158"/>
      <c r="H39" s="158"/>
      <c r="I39" s="158"/>
    </row>
    <row r="40" spans="1:9" x14ac:dyDescent="0.25">
      <c r="A40" s="325"/>
      <c r="B40" s="158"/>
      <c r="C40" s="325"/>
      <c r="D40" s="325"/>
      <c r="E40" s="325"/>
      <c r="F40" s="325"/>
      <c r="G40" s="158"/>
      <c r="H40" s="158"/>
      <c r="I40" s="158"/>
    </row>
    <row r="41" spans="1:9" x14ac:dyDescent="0.25">
      <c r="A41" s="325"/>
      <c r="B41" s="158"/>
      <c r="C41" s="325"/>
      <c r="D41" s="325"/>
      <c r="E41" s="325"/>
      <c r="F41" s="325"/>
      <c r="G41" s="158"/>
      <c r="H41" s="158"/>
      <c r="I41" s="158"/>
    </row>
  </sheetData>
  <sheetProtection algorithmName="SHA-512" hashValue="csUpHV3d6qfb1Y6ephYsNN56zFYLiHaQT5ZLbkCRpOSI9052XnAlbh1wE6pczjHNi6x2p0zdGZrLWnKPaXy5gQ==" saltValue="xVD2Q9cAB/yqvRErZXXuiw==" spinCount="100000" sheet="1" objects="1" scenarios="1"/>
  <protectedRanges>
    <protectedRange sqref="A28:E29 B27:E27" name="Rango2_3"/>
    <protectedRange sqref="C5:C29" name="Rango1_3"/>
  </protectedRanges>
  <sortState ref="A5:F25">
    <sortCondition descending="1" ref="D5:D25"/>
  </sortState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T.Consumos</vt:lpstr>
      <vt:lpstr>Hoja1!Área_de_impresión</vt:lpstr>
      <vt:lpstr>RADIACION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ARTURO</dc:creator>
  <cp:lastModifiedBy>MARIO ARTURO</cp:lastModifiedBy>
  <cp:lastPrinted>2021-11-12T13:13:46Z</cp:lastPrinted>
  <dcterms:created xsi:type="dcterms:W3CDTF">2021-02-19T14:26:25Z</dcterms:created>
  <dcterms:modified xsi:type="dcterms:W3CDTF">2021-11-25T17:02:18Z</dcterms:modified>
</cp:coreProperties>
</file>